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145" activeTab="3"/>
  </bookViews>
  <sheets>
    <sheet name="級距表" sheetId="1" r:id="rId1"/>
    <sheet name="工作表1" sheetId="2" r:id="rId2"/>
    <sheet name="103 " sheetId="3" r:id="rId3"/>
    <sheet name="104" sheetId="4" r:id="rId4"/>
  </sheets>
  <definedNames>
    <definedName name="insurance">'級距表'!$C$12:$R$117</definedName>
    <definedName name="_xlnm.Print_Area" localSheetId="0">'級距表'!$A$9:$R$117</definedName>
    <definedName name="級距表">'級距表'!$C:$G</definedName>
  </definedNames>
  <calcPr fullCalcOnLoad="1"/>
</workbook>
</file>

<file path=xl/sharedStrings.xml><?xml version="1.0" encoding="utf-8"?>
<sst xmlns="http://schemas.openxmlformats.org/spreadsheetml/2006/main" count="755" uniqueCount="192">
  <si>
    <t>級數</t>
  </si>
  <si>
    <t>勞退(迄)
投保金額</t>
  </si>
  <si>
    <t>勞保(迄)
投保金額</t>
  </si>
  <si>
    <t>健保(迄)
投保金額</t>
  </si>
  <si>
    <t>個人負擔</t>
  </si>
  <si>
    <t>學校負擔</t>
  </si>
  <si>
    <t>個人負擔合計</t>
  </si>
  <si>
    <t>職業災害</t>
  </si>
  <si>
    <t>工資墊償</t>
  </si>
  <si>
    <t>單位負擔勞保合計</t>
  </si>
  <si>
    <t>17881-18780</t>
  </si>
  <si>
    <t>18781-19200</t>
  </si>
  <si>
    <t>19201-20100</t>
  </si>
  <si>
    <t>20101-21000</t>
  </si>
  <si>
    <t>21001-21900</t>
  </si>
  <si>
    <t>21901-22800</t>
  </si>
  <si>
    <t>22801-24000</t>
  </si>
  <si>
    <t>24001-25200</t>
  </si>
  <si>
    <t>25201-26400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</si>
  <si>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</si>
  <si>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</si>
  <si>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</si>
  <si>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</si>
  <si>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</si>
  <si>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</si>
  <si>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</si>
  <si>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</si>
  <si>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</si>
  <si>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</si>
  <si>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</si>
  <si>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43901-45800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</si>
  <si>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</si>
  <si>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</si>
  <si>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</si>
  <si>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</si>
  <si>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</si>
  <si>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</si>
  <si>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</si>
  <si>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</si>
  <si>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</si>
  <si>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</si>
  <si>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</si>
  <si>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76501-80200</t>
  </si>
  <si>
    <t>80200-83900</t>
  </si>
  <si>
    <t>83901-87600</t>
  </si>
  <si>
    <t>87601-92100</t>
  </si>
  <si>
    <t>92101-96600</t>
  </si>
  <si>
    <t>96601-101100</t>
  </si>
  <si>
    <t>101100-105600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</si>
  <si>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</si>
  <si>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</si>
  <si>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</si>
  <si>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</si>
  <si>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</si>
  <si>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</si>
  <si>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</si>
  <si>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</si>
  <si>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147901-150000</t>
  </si>
  <si>
    <t>150001-156400</t>
  </si>
  <si>
    <t>156401-162800</t>
  </si>
  <si>
    <t>162801-169200</t>
  </si>
  <si>
    <t>169201-175600</t>
  </si>
  <si>
    <t xml:space="preserve"> 月薪總額-迄</t>
  </si>
  <si>
    <t xml:space="preserve"> 月薪總額-(含)以上</t>
  </si>
  <si>
    <t>第1級</t>
  </si>
  <si>
    <r>
      <t>註一：勞保投保金額最高</t>
    </r>
    <r>
      <rPr>
        <b/>
        <sz val="8"/>
        <rFont val="Arial"/>
        <family val="2"/>
      </rPr>
      <t>$43,900.</t>
    </r>
    <r>
      <rPr>
        <b/>
        <sz val="8"/>
        <rFont val="細明體"/>
        <family val="3"/>
      </rPr>
      <t>健保投保金額最高</t>
    </r>
    <r>
      <rPr>
        <b/>
        <sz val="8"/>
        <rFont val="Arial"/>
        <family val="2"/>
      </rPr>
      <t>$182000</t>
    </r>
    <r>
      <rPr>
        <b/>
        <sz val="8"/>
        <rFont val="細明體"/>
        <family val="3"/>
      </rPr>
      <t>。</t>
    </r>
  </si>
  <si>
    <r>
      <t xml:space="preserve"> 月薪總額</t>
    </r>
    <r>
      <rPr>
        <sz val="10"/>
        <rFont val="Arial"/>
        <family val="2"/>
      </rPr>
      <t>-</t>
    </r>
    <r>
      <rPr>
        <sz val="10"/>
        <rFont val="細明體"/>
        <family val="3"/>
      </rPr>
      <t>起</t>
    </r>
  </si>
  <si>
    <r>
      <rPr>
        <sz val="10"/>
        <rFont val="細明體"/>
        <family val="3"/>
      </rPr>
      <t>勞工退休金</t>
    </r>
    <r>
      <rPr>
        <sz val="10"/>
        <rFont val="Arial"/>
        <family val="2"/>
      </rPr>
      <t>-</t>
    </r>
    <r>
      <rPr>
        <sz val="10"/>
        <rFont val="細明體"/>
        <family val="3"/>
      </rPr>
      <t>雇主負擔</t>
    </r>
    <r>
      <rPr>
        <sz val="10"/>
        <rFont val="Arial"/>
        <family val="2"/>
      </rPr>
      <t>(6%)</t>
    </r>
  </si>
  <si>
    <r>
      <t>勞</t>
    </r>
    <r>
      <rPr>
        <sz val="10"/>
        <rFont val="Arial"/>
        <family val="2"/>
      </rPr>
      <t xml:space="preserve">   </t>
    </r>
    <r>
      <rPr>
        <sz val="10"/>
        <rFont val="細明體"/>
        <family val="3"/>
      </rPr>
      <t>保</t>
    </r>
    <r>
      <rPr>
        <sz val="10"/>
        <rFont val="Arial"/>
        <family val="2"/>
      </rPr>
      <t xml:space="preserve">   </t>
    </r>
    <r>
      <rPr>
        <sz val="10"/>
        <rFont val="細明體"/>
        <family val="3"/>
      </rPr>
      <t>費</t>
    </r>
    <r>
      <rPr>
        <sz val="10"/>
        <rFont val="Arial"/>
        <family val="2"/>
      </rPr>
      <t xml:space="preserve">   </t>
    </r>
    <r>
      <rPr>
        <sz val="10"/>
        <rFont val="細明體"/>
        <family val="3"/>
      </rPr>
      <t>用</t>
    </r>
  </si>
  <si>
    <r>
      <t>健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保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費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用</t>
    </r>
  </si>
  <si>
    <r>
      <t>學</t>
    </r>
    <r>
      <rPr>
        <sz val="10"/>
        <rFont val="Arial"/>
        <family val="2"/>
      </rPr>
      <t xml:space="preserve">   </t>
    </r>
    <r>
      <rPr>
        <sz val="10"/>
        <rFont val="細明體"/>
        <family val="3"/>
      </rPr>
      <t>校</t>
    </r>
    <r>
      <rPr>
        <sz val="10"/>
        <rFont val="Arial"/>
        <family val="2"/>
      </rPr>
      <t xml:space="preserve">   </t>
    </r>
    <r>
      <rPr>
        <sz val="10"/>
        <rFont val="細明體"/>
        <family val="3"/>
      </rPr>
      <t>負</t>
    </r>
    <r>
      <rPr>
        <sz val="10"/>
        <rFont val="Arial"/>
        <family val="2"/>
      </rPr>
      <t xml:space="preserve">   </t>
    </r>
    <r>
      <rPr>
        <sz val="10"/>
        <rFont val="細明體"/>
        <family val="3"/>
      </rPr>
      <t>擔</t>
    </r>
  </si>
  <si>
    <t>普通事故保險</t>
  </si>
  <si>
    <t>就業保險</t>
  </si>
  <si>
    <t>適用就業保險</t>
  </si>
  <si>
    <r>
      <t>註二：外籍人士</t>
    </r>
    <r>
      <rPr>
        <b/>
        <sz val="8"/>
        <rFont val="Arial"/>
        <family val="2"/>
      </rPr>
      <t>(</t>
    </r>
    <r>
      <rPr>
        <b/>
        <sz val="8"/>
        <rFont val="細明體"/>
        <family val="3"/>
      </rPr>
      <t>若為本國籍人士配偶除外</t>
    </r>
    <r>
      <rPr>
        <b/>
        <sz val="8"/>
        <rFont val="Arial"/>
        <family val="2"/>
      </rPr>
      <t>)</t>
    </r>
    <r>
      <rPr>
        <b/>
        <sz val="8"/>
        <rFont val="細明體"/>
        <family val="3"/>
      </rPr>
      <t>及年滿</t>
    </r>
    <r>
      <rPr>
        <b/>
        <sz val="8"/>
        <rFont val="Arial"/>
        <family val="2"/>
      </rPr>
      <t>65</t>
    </r>
    <r>
      <rPr>
        <b/>
        <sz val="8"/>
        <rFont val="細明體"/>
        <family val="3"/>
      </rPr>
      <t>歲者，就業保險費不計算。</t>
    </r>
  </si>
  <si>
    <r>
      <t>1</t>
    </r>
    <r>
      <rPr>
        <b/>
        <sz val="8"/>
        <color indexed="12"/>
        <rFont val="細明體"/>
        <family val="3"/>
      </rPr>
      <t>、勞保個人負擔：普通事故保險費＝投保金額＊普通保險費率</t>
    </r>
    <r>
      <rPr>
        <b/>
        <sz val="8"/>
        <color indexed="12"/>
        <rFont val="Arial"/>
        <family val="2"/>
      </rPr>
      <t>8%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20%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 xml:space="preserve">20%  </t>
    </r>
  </si>
  <si>
    <r>
      <t>2</t>
    </r>
    <r>
      <rPr>
        <b/>
        <sz val="8"/>
        <color indexed="12"/>
        <rFont val="細明體"/>
        <family val="3"/>
      </rPr>
      <t>、勞保單位負擔：普通事故保險費＝投保金額＊普通保險費率</t>
    </r>
    <r>
      <rPr>
        <b/>
        <sz val="8"/>
        <color indexed="12"/>
        <rFont val="Arial"/>
        <family val="2"/>
      </rPr>
      <t>8%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</t>
    </r>
  </si>
  <si>
    <r>
      <t>101.12</t>
    </r>
    <r>
      <rPr>
        <b/>
        <sz val="8"/>
        <rFont val="細明體"/>
        <family val="3"/>
      </rPr>
      <t>製表</t>
    </r>
  </si>
  <si>
    <r>
      <t>102</t>
    </r>
    <r>
      <rPr>
        <b/>
        <sz val="8"/>
        <rFont val="細明體"/>
        <family val="3"/>
      </rPr>
      <t>年</t>
    </r>
    <r>
      <rPr>
        <b/>
        <sz val="8"/>
        <rFont val="Arial"/>
        <family val="2"/>
      </rPr>
      <t>1</t>
    </r>
    <r>
      <rPr>
        <b/>
        <sz val="8"/>
        <rFont val="細明體"/>
        <family val="3"/>
      </rPr>
      <t>月</t>
    </r>
    <r>
      <rPr>
        <b/>
        <sz val="8"/>
        <rFont val="Arial"/>
        <family val="2"/>
      </rPr>
      <t>1</t>
    </r>
    <r>
      <rPr>
        <b/>
        <sz val="8"/>
        <rFont val="細明體"/>
        <family val="3"/>
      </rPr>
      <t>日起適用</t>
    </r>
  </si>
  <si>
    <r>
      <t>3</t>
    </r>
    <r>
      <rPr>
        <b/>
        <sz val="8"/>
        <color indexed="12"/>
        <rFont val="細明體"/>
        <family val="3"/>
      </rPr>
      <t>、健保個人負擔＝投保金額＊</t>
    </r>
    <r>
      <rPr>
        <b/>
        <sz val="8"/>
        <color indexed="12"/>
        <rFont val="Arial"/>
        <family val="2"/>
      </rPr>
      <t>4.91%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30%      (1+</t>
    </r>
    <r>
      <rPr>
        <b/>
        <sz val="8"/>
        <color indexed="12"/>
        <rFont val="細明體"/>
        <family val="3"/>
      </rPr>
      <t>眷屬人數</t>
    </r>
    <r>
      <rPr>
        <b/>
        <sz val="8"/>
        <color indexed="12"/>
        <rFont val="Arial"/>
        <family val="2"/>
      </rPr>
      <t>)</t>
    </r>
  </si>
  <si>
    <t>102年新生醫護管理專科學校勞保、健保及勞退金每月個人與單位負擔費用對照表</t>
  </si>
  <si>
    <r>
      <t xml:space="preserve">                                </t>
    </r>
    <r>
      <rPr>
        <b/>
        <sz val="8"/>
        <color indexed="12"/>
        <rFont val="細明體"/>
        <family val="3"/>
      </rPr>
      <t>職業災害保險費＝投保金額＊</t>
    </r>
    <r>
      <rPr>
        <b/>
        <sz val="8"/>
        <color indexed="12"/>
        <rFont val="Arial"/>
        <family val="2"/>
      </rPr>
      <t>0.09%</t>
    </r>
    <r>
      <rPr>
        <b/>
        <sz val="8"/>
        <color indexed="12"/>
        <rFont val="細明體"/>
        <family val="3"/>
      </rPr>
      <t>；工資墊償基金＝投保金額＊</t>
    </r>
    <r>
      <rPr>
        <b/>
        <sz val="8"/>
        <color indexed="12"/>
        <rFont val="Arial"/>
        <family val="2"/>
      </rPr>
      <t>0.025%(</t>
    </r>
    <r>
      <rPr>
        <b/>
        <sz val="8"/>
        <color indexed="12"/>
        <rFont val="細明體"/>
        <family val="3"/>
      </rPr>
      <t>實際分攤至各計畫經費</t>
    </r>
    <r>
      <rPr>
        <b/>
        <sz val="8"/>
        <color indexed="12"/>
        <rFont val="Arial"/>
        <family val="2"/>
      </rPr>
      <t>)</t>
    </r>
  </si>
  <si>
    <r>
      <t>4</t>
    </r>
    <r>
      <rPr>
        <b/>
        <sz val="8"/>
        <color indexed="12"/>
        <rFont val="細明體"/>
        <family val="3"/>
      </rPr>
      <t>、公保健保單位負擔＝投保金額＊</t>
    </r>
    <r>
      <rPr>
        <b/>
        <sz val="8"/>
        <color indexed="12"/>
        <rFont val="Arial"/>
        <family val="2"/>
      </rPr>
      <t>4.91%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35%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(1+0.7)      (0.7</t>
    </r>
    <r>
      <rPr>
        <b/>
        <sz val="8"/>
        <color indexed="12"/>
        <rFont val="細明體"/>
        <family val="3"/>
      </rPr>
      <t>為平均眷口數</t>
    </r>
    <r>
      <rPr>
        <b/>
        <sz val="8"/>
        <color indexed="12"/>
        <rFont val="Arial"/>
        <family val="2"/>
      </rPr>
      <t>)</t>
    </r>
  </si>
  <si>
    <r>
      <t>4</t>
    </r>
    <r>
      <rPr>
        <b/>
        <sz val="8"/>
        <color indexed="12"/>
        <rFont val="細明體"/>
        <family val="3"/>
      </rPr>
      <t>、勞保健保單位負擔＝投保金額＊</t>
    </r>
    <r>
      <rPr>
        <b/>
        <sz val="8"/>
        <color indexed="12"/>
        <rFont val="Arial"/>
        <family val="2"/>
      </rPr>
      <t>4.91%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60%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(1+0.7)      (0.7</t>
    </r>
    <r>
      <rPr>
        <b/>
        <sz val="8"/>
        <color indexed="12"/>
        <rFont val="細明體"/>
        <family val="3"/>
      </rPr>
      <t>為平均眷口數</t>
    </r>
    <r>
      <rPr>
        <b/>
        <sz val="8"/>
        <color indexed="12"/>
        <rFont val="Arial"/>
        <family val="2"/>
      </rPr>
      <t>)</t>
    </r>
  </si>
  <si>
    <t>第48級</t>
  </si>
  <si>
    <r>
      <t>11100</t>
    </r>
    <r>
      <rPr>
        <b/>
        <sz val="12"/>
        <color indexed="8"/>
        <rFont val="細明體"/>
        <family val="3"/>
      </rPr>
      <t>以下</t>
    </r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</si>
  <si>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</si>
  <si>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</si>
  <si>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</si>
  <si>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</si>
  <si>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</si>
  <si>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</si>
  <si>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</si>
  <si>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</si>
  <si>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</si>
  <si>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</si>
  <si>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</si>
  <si>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</si>
  <si>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>第15級</t>
  </si>
  <si>
    <t>第16級</t>
  </si>
  <si>
    <t>第17級</t>
  </si>
  <si>
    <t>第18級</t>
  </si>
  <si>
    <t>第19級</t>
  </si>
  <si>
    <t>第20級</t>
  </si>
  <si>
    <t>第21級</t>
  </si>
  <si>
    <t>第22級</t>
  </si>
  <si>
    <t>第23級</t>
  </si>
  <si>
    <t>第24級</t>
  </si>
  <si>
    <t>第25級</t>
  </si>
  <si>
    <t>第26級</t>
  </si>
  <si>
    <t>第27級</t>
  </si>
  <si>
    <t>第28級</t>
  </si>
  <si>
    <t>第29級</t>
  </si>
  <si>
    <t>第30級</t>
  </si>
  <si>
    <t>第31級</t>
  </si>
  <si>
    <t>第32級</t>
  </si>
  <si>
    <t>第33級</t>
  </si>
  <si>
    <t>第34級</t>
  </si>
  <si>
    <t>第35級</t>
  </si>
  <si>
    <t>第36級</t>
  </si>
  <si>
    <t>第37級</t>
  </si>
  <si>
    <t>第38級</t>
  </si>
  <si>
    <t>第39級</t>
  </si>
  <si>
    <t>第40級</t>
  </si>
  <si>
    <t>第41級</t>
  </si>
  <si>
    <t>第42級</t>
  </si>
  <si>
    <t>第43級</t>
  </si>
  <si>
    <t>第44級</t>
  </si>
  <si>
    <t>第45級</t>
  </si>
  <si>
    <t>第46級</t>
  </si>
  <si>
    <t>第47級</t>
  </si>
  <si>
    <t>第49級</t>
  </si>
  <si>
    <t>第50級</t>
  </si>
  <si>
    <t>第51級</t>
  </si>
  <si>
    <t>第52級</t>
  </si>
  <si>
    <t>第53級</t>
  </si>
  <si>
    <r>
      <t>175600</t>
    </r>
    <r>
      <rPr>
        <b/>
        <sz val="12"/>
        <color indexed="8"/>
        <rFont val="細明體"/>
        <family val="3"/>
      </rPr>
      <t>以上</t>
    </r>
  </si>
  <si>
    <r>
      <t>第2</t>
    </r>
    <r>
      <rPr>
        <b/>
        <sz val="11"/>
        <color indexed="8"/>
        <rFont val="細明體"/>
        <family val="3"/>
      </rPr>
      <t>級</t>
    </r>
  </si>
  <si>
    <t>19201-20100</t>
  </si>
  <si>
    <t>20101-21000</t>
  </si>
  <si>
    <t>21001-21900</t>
  </si>
  <si>
    <t>22801-24000</t>
  </si>
  <si>
    <t>24001-25200</t>
  </si>
  <si>
    <t>25201-26400</t>
  </si>
  <si>
    <t>26401-27600</t>
  </si>
  <si>
    <t>28801-30300</t>
  </si>
  <si>
    <t>31801-33300</t>
  </si>
  <si>
    <t>33301-34800</t>
  </si>
  <si>
    <t>34801-36300</t>
  </si>
  <si>
    <t>38201-40100</t>
  </si>
  <si>
    <t>42001-43900</t>
  </si>
  <si>
    <t>43901-45800</t>
  </si>
  <si>
    <t>45801-48200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</si>
  <si>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</si>
  <si>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</si>
  <si>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</si>
  <si>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</si>
  <si>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</si>
  <si>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</si>
  <si>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</si>
  <si>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72801-76500</t>
  </si>
  <si>
    <t>76501-80200</t>
  </si>
  <si>
    <t>80200-83900</t>
  </si>
  <si>
    <t>83901-87600</t>
  </si>
  <si>
    <t>87601-92100</t>
  </si>
  <si>
    <t>92101-96600</t>
  </si>
  <si>
    <r>
      <t>175600</t>
    </r>
    <r>
      <rPr>
        <b/>
        <sz val="12"/>
        <color indexed="8"/>
        <rFont val="細明體"/>
        <family val="3"/>
      </rPr>
      <t>以上</t>
    </r>
  </si>
  <si>
    <r>
      <t>1</t>
    </r>
    <r>
      <rPr>
        <b/>
        <sz val="10"/>
        <color indexed="12"/>
        <rFont val="細明體"/>
        <family val="3"/>
      </rPr>
      <t>、勞保個人負擔：普通事故保險費＝投保金額＊普通保險費率</t>
    </r>
    <r>
      <rPr>
        <b/>
        <sz val="10"/>
        <color indexed="12"/>
        <rFont val="Arial"/>
        <family val="2"/>
      </rPr>
      <t>8%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20%</t>
    </r>
    <r>
      <rPr>
        <b/>
        <sz val="10"/>
        <color indexed="12"/>
        <rFont val="細明體"/>
        <family val="3"/>
      </rPr>
      <t>；就業保險費</t>
    </r>
    <r>
      <rPr>
        <b/>
        <sz val="10"/>
        <color indexed="12"/>
        <rFont val="Arial"/>
        <family val="2"/>
      </rPr>
      <t>=</t>
    </r>
    <r>
      <rPr>
        <b/>
        <sz val="10"/>
        <color indexed="12"/>
        <rFont val="細明體"/>
        <family val="3"/>
      </rPr>
      <t>投保金額＊就業保險費率</t>
    </r>
    <r>
      <rPr>
        <b/>
        <sz val="10"/>
        <color indexed="12"/>
        <rFont val="Arial"/>
        <family val="2"/>
      </rPr>
      <t>1%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 xml:space="preserve">20%  </t>
    </r>
  </si>
  <si>
    <r>
      <t>2</t>
    </r>
    <r>
      <rPr>
        <b/>
        <sz val="10"/>
        <color indexed="12"/>
        <rFont val="細明體"/>
        <family val="3"/>
      </rPr>
      <t>、勞保單位負擔：普通事故保險費＝投保金額＊普通保險費率</t>
    </r>
    <r>
      <rPr>
        <b/>
        <sz val="10"/>
        <color indexed="12"/>
        <rFont val="Arial"/>
        <family val="2"/>
      </rPr>
      <t>8%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70%</t>
    </r>
    <r>
      <rPr>
        <b/>
        <sz val="10"/>
        <color indexed="12"/>
        <rFont val="細明體"/>
        <family val="3"/>
      </rPr>
      <t>；就業保險費</t>
    </r>
    <r>
      <rPr>
        <b/>
        <sz val="10"/>
        <color indexed="12"/>
        <rFont val="Arial"/>
        <family val="2"/>
      </rPr>
      <t>=</t>
    </r>
    <r>
      <rPr>
        <b/>
        <sz val="10"/>
        <color indexed="12"/>
        <rFont val="細明體"/>
        <family val="3"/>
      </rPr>
      <t>投保金額＊就業保險費率</t>
    </r>
    <r>
      <rPr>
        <b/>
        <sz val="10"/>
        <color indexed="12"/>
        <rFont val="Arial"/>
        <family val="2"/>
      </rPr>
      <t>1%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70%</t>
    </r>
    <r>
      <rPr>
        <b/>
        <sz val="10"/>
        <color indexed="12"/>
        <rFont val="細明體"/>
        <family val="3"/>
      </rPr>
      <t>；</t>
    </r>
  </si>
  <si>
    <r>
      <t>4</t>
    </r>
    <r>
      <rPr>
        <b/>
        <sz val="10"/>
        <color indexed="12"/>
        <rFont val="細明體"/>
        <family val="3"/>
      </rPr>
      <t>、公保健保單位負擔＝投保金額＊</t>
    </r>
    <r>
      <rPr>
        <b/>
        <sz val="10"/>
        <color indexed="12"/>
        <rFont val="Arial"/>
        <family val="2"/>
      </rPr>
      <t>4.91%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35%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(1+0.7)      (0.7</t>
    </r>
    <r>
      <rPr>
        <b/>
        <sz val="10"/>
        <color indexed="12"/>
        <rFont val="細明體"/>
        <family val="3"/>
      </rPr>
      <t>為平均眷口數</t>
    </r>
    <r>
      <rPr>
        <b/>
        <sz val="10"/>
        <color indexed="12"/>
        <rFont val="Arial"/>
        <family val="2"/>
      </rPr>
      <t>)</t>
    </r>
  </si>
  <si>
    <r>
      <t>4</t>
    </r>
    <r>
      <rPr>
        <b/>
        <sz val="10"/>
        <color indexed="12"/>
        <rFont val="細明體"/>
        <family val="3"/>
      </rPr>
      <t>、勞保健保單位負擔＝投保金額＊</t>
    </r>
    <r>
      <rPr>
        <b/>
        <sz val="10"/>
        <color indexed="12"/>
        <rFont val="Arial"/>
        <family val="2"/>
      </rPr>
      <t>4.91%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60%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(1+0.7)      (0.7</t>
    </r>
    <r>
      <rPr>
        <b/>
        <sz val="10"/>
        <color indexed="12"/>
        <rFont val="細明體"/>
        <family val="3"/>
      </rPr>
      <t>為平均眷口數</t>
    </r>
    <r>
      <rPr>
        <b/>
        <sz val="10"/>
        <color indexed="12"/>
        <rFont val="Arial"/>
        <family val="2"/>
      </rPr>
      <t>)</t>
    </r>
  </si>
  <si>
    <r>
      <t xml:space="preserve">                                </t>
    </r>
    <r>
      <rPr>
        <b/>
        <sz val="10"/>
        <color indexed="12"/>
        <rFont val="細明體"/>
        <family val="3"/>
      </rPr>
      <t>職業災害保險費＝投保金額＊</t>
    </r>
    <r>
      <rPr>
        <b/>
        <sz val="10"/>
        <color indexed="12"/>
        <rFont val="Arial"/>
        <family val="2"/>
      </rPr>
      <t>0.09%</t>
    </r>
    <r>
      <rPr>
        <b/>
        <sz val="10"/>
        <color indexed="12"/>
        <rFont val="細明體"/>
        <family val="3"/>
      </rPr>
      <t>；工資墊償基金＝投保金額＊</t>
    </r>
    <r>
      <rPr>
        <b/>
        <sz val="10"/>
        <color indexed="12"/>
        <rFont val="Arial"/>
        <family val="2"/>
      </rPr>
      <t>0.025%(</t>
    </r>
    <r>
      <rPr>
        <b/>
        <sz val="10"/>
        <color indexed="12"/>
        <rFont val="細明體"/>
        <family val="3"/>
      </rPr>
      <t>實際分攤至各計畫經費</t>
    </r>
    <r>
      <rPr>
        <b/>
        <sz val="10"/>
        <color indexed="12"/>
        <rFont val="Arial"/>
        <family val="2"/>
      </rPr>
      <t>)</t>
    </r>
  </si>
  <si>
    <r>
      <t>3</t>
    </r>
    <r>
      <rPr>
        <b/>
        <sz val="10"/>
        <color indexed="12"/>
        <rFont val="細明體"/>
        <family val="3"/>
      </rPr>
      <t>、健保個人負擔＝投保金額＊</t>
    </r>
    <r>
      <rPr>
        <b/>
        <sz val="10"/>
        <color indexed="12"/>
        <rFont val="Arial"/>
        <family val="2"/>
      </rPr>
      <t>4.91%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30%      (1+</t>
    </r>
    <r>
      <rPr>
        <b/>
        <sz val="10"/>
        <color indexed="12"/>
        <rFont val="細明體"/>
        <family val="3"/>
      </rPr>
      <t>眷屬人數</t>
    </r>
    <r>
      <rPr>
        <b/>
        <sz val="10"/>
        <color indexed="12"/>
        <rFont val="Arial"/>
        <family val="2"/>
      </rPr>
      <t>)</t>
    </r>
  </si>
  <si>
    <t>103年新生醫護管理專科學校勞保、健保及勞退金每月個人與單位負擔費用對照表</t>
  </si>
  <si>
    <r>
      <t>1</t>
    </r>
    <r>
      <rPr>
        <b/>
        <sz val="10"/>
        <color indexed="12"/>
        <rFont val="細明體"/>
        <family val="3"/>
      </rPr>
      <t>、勞保個人負擔：普通事故保險費＝投保金額＊普通保險費率</t>
    </r>
    <r>
      <rPr>
        <b/>
        <sz val="10"/>
        <color indexed="12"/>
        <rFont val="Arial"/>
        <family val="2"/>
      </rPr>
      <t>8.5%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20%</t>
    </r>
    <r>
      <rPr>
        <b/>
        <sz val="10"/>
        <color indexed="12"/>
        <rFont val="細明體"/>
        <family val="3"/>
      </rPr>
      <t>；就業保險費</t>
    </r>
    <r>
      <rPr>
        <b/>
        <sz val="10"/>
        <color indexed="12"/>
        <rFont val="Arial"/>
        <family val="2"/>
      </rPr>
      <t>=</t>
    </r>
    <r>
      <rPr>
        <b/>
        <sz val="10"/>
        <color indexed="12"/>
        <rFont val="細明體"/>
        <family val="3"/>
      </rPr>
      <t>投保金額＊就業保險費率</t>
    </r>
    <r>
      <rPr>
        <b/>
        <sz val="10"/>
        <color indexed="12"/>
        <rFont val="Arial"/>
        <family val="2"/>
      </rPr>
      <t>1%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 xml:space="preserve">20%  </t>
    </r>
  </si>
  <si>
    <r>
      <t>2</t>
    </r>
    <r>
      <rPr>
        <b/>
        <sz val="10"/>
        <color indexed="12"/>
        <rFont val="細明體"/>
        <family val="3"/>
      </rPr>
      <t>、勞保單位負擔：普通事故保險費＝投保金額＊普通保險費率</t>
    </r>
    <r>
      <rPr>
        <b/>
        <sz val="10"/>
        <color indexed="12"/>
        <rFont val="Arial"/>
        <family val="2"/>
      </rPr>
      <t>8.5%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70%</t>
    </r>
    <r>
      <rPr>
        <b/>
        <sz val="10"/>
        <color indexed="12"/>
        <rFont val="細明體"/>
        <family val="3"/>
      </rPr>
      <t>；就業保險費</t>
    </r>
    <r>
      <rPr>
        <b/>
        <sz val="10"/>
        <color indexed="12"/>
        <rFont val="Arial"/>
        <family val="2"/>
      </rPr>
      <t>=</t>
    </r>
    <r>
      <rPr>
        <b/>
        <sz val="10"/>
        <color indexed="12"/>
        <rFont val="細明體"/>
        <family val="3"/>
      </rPr>
      <t>投保金額＊就業保險費率</t>
    </r>
    <r>
      <rPr>
        <b/>
        <sz val="10"/>
        <color indexed="12"/>
        <rFont val="Arial"/>
        <family val="2"/>
      </rPr>
      <t>1%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70%</t>
    </r>
    <r>
      <rPr>
        <b/>
        <sz val="10"/>
        <color indexed="12"/>
        <rFont val="細明體"/>
        <family val="3"/>
      </rPr>
      <t>；</t>
    </r>
  </si>
  <si>
    <t>19048-19200</t>
  </si>
  <si>
    <t>17881-19047</t>
  </si>
  <si>
    <r>
      <t>103.1</t>
    </r>
    <r>
      <rPr>
        <b/>
        <sz val="8"/>
        <rFont val="細明體"/>
        <family val="3"/>
      </rPr>
      <t>製表</t>
    </r>
  </si>
  <si>
    <r>
      <t>103</t>
    </r>
    <r>
      <rPr>
        <b/>
        <sz val="8"/>
        <rFont val="細明體"/>
        <family val="3"/>
      </rPr>
      <t>年</t>
    </r>
    <r>
      <rPr>
        <b/>
        <sz val="8"/>
        <rFont val="Arial"/>
        <family val="2"/>
      </rPr>
      <t>1</t>
    </r>
    <r>
      <rPr>
        <b/>
        <sz val="8"/>
        <rFont val="細明體"/>
        <family val="3"/>
      </rPr>
      <t>月</t>
    </r>
    <r>
      <rPr>
        <b/>
        <sz val="8"/>
        <rFont val="Arial"/>
        <family val="2"/>
      </rPr>
      <t>1</t>
    </r>
    <r>
      <rPr>
        <b/>
        <sz val="8"/>
        <rFont val="細明體"/>
        <family val="3"/>
      </rPr>
      <t>日起適用</t>
    </r>
  </si>
  <si>
    <t>101101-105600</t>
  </si>
  <si>
    <r>
      <t>1</t>
    </r>
    <r>
      <rPr>
        <b/>
        <sz val="10"/>
        <color indexed="12"/>
        <rFont val="細明體"/>
        <family val="3"/>
      </rPr>
      <t>、勞保個人負擔：普通事故保險費＝投保金額＊普通保險費率</t>
    </r>
    <r>
      <rPr>
        <b/>
        <sz val="10"/>
        <color indexed="12"/>
        <rFont val="Arial"/>
        <family val="2"/>
      </rPr>
      <t>9%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20%</t>
    </r>
    <r>
      <rPr>
        <b/>
        <sz val="10"/>
        <color indexed="12"/>
        <rFont val="細明體"/>
        <family val="3"/>
      </rPr>
      <t>；就業保險費</t>
    </r>
    <r>
      <rPr>
        <b/>
        <sz val="10"/>
        <color indexed="12"/>
        <rFont val="Arial"/>
        <family val="2"/>
      </rPr>
      <t>=</t>
    </r>
    <r>
      <rPr>
        <b/>
        <sz val="10"/>
        <color indexed="12"/>
        <rFont val="細明體"/>
        <family val="3"/>
      </rPr>
      <t>投保金額＊就業保險費率</t>
    </r>
    <r>
      <rPr>
        <b/>
        <sz val="10"/>
        <color indexed="12"/>
        <rFont val="Arial"/>
        <family val="2"/>
      </rPr>
      <t>1%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 xml:space="preserve">20%  </t>
    </r>
  </si>
  <si>
    <r>
      <t>2</t>
    </r>
    <r>
      <rPr>
        <b/>
        <sz val="10"/>
        <color indexed="12"/>
        <rFont val="細明體"/>
        <family val="3"/>
      </rPr>
      <t>、勞保單位負擔：普通事故保險費＝投保金額＊普通保險費率</t>
    </r>
    <r>
      <rPr>
        <b/>
        <sz val="10"/>
        <color indexed="12"/>
        <rFont val="Arial"/>
        <family val="2"/>
      </rPr>
      <t>9%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70%</t>
    </r>
    <r>
      <rPr>
        <b/>
        <sz val="10"/>
        <color indexed="12"/>
        <rFont val="細明體"/>
        <family val="3"/>
      </rPr>
      <t>；就業保險費</t>
    </r>
    <r>
      <rPr>
        <b/>
        <sz val="10"/>
        <color indexed="12"/>
        <rFont val="Arial"/>
        <family val="2"/>
      </rPr>
      <t>=</t>
    </r>
    <r>
      <rPr>
        <b/>
        <sz val="10"/>
        <color indexed="12"/>
        <rFont val="細明體"/>
        <family val="3"/>
      </rPr>
      <t>投保金額＊就業保險費率</t>
    </r>
    <r>
      <rPr>
        <b/>
        <sz val="10"/>
        <color indexed="12"/>
        <rFont val="Arial"/>
        <family val="2"/>
      </rPr>
      <t>1%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70%</t>
    </r>
    <r>
      <rPr>
        <b/>
        <sz val="10"/>
        <color indexed="12"/>
        <rFont val="細明體"/>
        <family val="3"/>
      </rPr>
      <t>；</t>
    </r>
  </si>
  <si>
    <t>20009~20100</t>
  </si>
  <si>
    <r>
      <t xml:space="preserve">                                </t>
    </r>
    <r>
      <rPr>
        <b/>
        <sz val="10"/>
        <color indexed="12"/>
        <rFont val="細明體"/>
        <family val="3"/>
      </rPr>
      <t>職業災害保險費＝投保金額＊</t>
    </r>
    <r>
      <rPr>
        <b/>
        <sz val="10"/>
        <color indexed="12"/>
        <rFont val="Arial"/>
        <family val="2"/>
      </rPr>
      <t>0.1%</t>
    </r>
    <r>
      <rPr>
        <b/>
        <sz val="10"/>
        <color indexed="12"/>
        <rFont val="細明體"/>
        <family val="3"/>
      </rPr>
      <t>；工資墊償基金＝投保金額＊</t>
    </r>
    <r>
      <rPr>
        <b/>
        <sz val="10"/>
        <color indexed="12"/>
        <rFont val="Arial"/>
        <family val="2"/>
      </rPr>
      <t>0.025%(</t>
    </r>
    <r>
      <rPr>
        <b/>
        <sz val="10"/>
        <color indexed="12"/>
        <rFont val="細明體"/>
        <family val="3"/>
      </rPr>
      <t>實際分攤至各計畫經費</t>
    </r>
    <r>
      <rPr>
        <b/>
        <sz val="10"/>
        <color indexed="12"/>
        <rFont val="Arial"/>
        <family val="2"/>
      </rPr>
      <t>)</t>
    </r>
  </si>
  <si>
    <r>
      <t>104.12</t>
    </r>
    <r>
      <rPr>
        <b/>
        <sz val="8"/>
        <rFont val="細明體"/>
        <family val="3"/>
      </rPr>
      <t>製表</t>
    </r>
  </si>
  <si>
    <r>
      <t>105</t>
    </r>
    <r>
      <rPr>
        <b/>
        <sz val="8"/>
        <rFont val="細明體"/>
        <family val="3"/>
      </rPr>
      <t>年</t>
    </r>
    <r>
      <rPr>
        <b/>
        <sz val="8"/>
        <rFont val="Arial"/>
        <family val="2"/>
      </rPr>
      <t>1</t>
    </r>
    <r>
      <rPr>
        <b/>
        <sz val="8"/>
        <rFont val="細明體"/>
        <family val="3"/>
      </rPr>
      <t>月</t>
    </r>
    <r>
      <rPr>
        <b/>
        <sz val="8"/>
        <rFont val="Arial"/>
        <family val="2"/>
      </rPr>
      <t>1</t>
    </r>
    <r>
      <rPr>
        <b/>
        <sz val="8"/>
        <rFont val="細明體"/>
        <family val="3"/>
      </rPr>
      <t>日起適用</t>
    </r>
  </si>
  <si>
    <t>105年新生醫護管理專科學校勞保、健保及勞退金每月個人與單位負擔費用對照表</t>
  </si>
  <si>
    <t>個人負擔</t>
  </si>
  <si>
    <r>
      <t>3</t>
    </r>
    <r>
      <rPr>
        <b/>
        <sz val="10"/>
        <color indexed="12"/>
        <rFont val="細明體"/>
        <family val="3"/>
      </rPr>
      <t>、健保個人負擔＝投保金額＊</t>
    </r>
    <r>
      <rPr>
        <b/>
        <sz val="10"/>
        <color indexed="12"/>
        <rFont val="Arial"/>
        <family val="2"/>
      </rPr>
      <t>4.69%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30%      (1+</t>
    </r>
    <r>
      <rPr>
        <b/>
        <sz val="10"/>
        <color indexed="12"/>
        <rFont val="細明體"/>
        <family val="3"/>
      </rPr>
      <t>眷屬人數</t>
    </r>
    <r>
      <rPr>
        <b/>
        <sz val="10"/>
        <color indexed="12"/>
        <rFont val="Arial"/>
        <family val="2"/>
      </rPr>
      <t>)</t>
    </r>
  </si>
  <si>
    <r>
      <t>4</t>
    </r>
    <r>
      <rPr>
        <b/>
        <sz val="10"/>
        <color indexed="12"/>
        <rFont val="細明體"/>
        <family val="3"/>
      </rPr>
      <t>、公保健保單位負擔＝投保金額＊</t>
    </r>
    <r>
      <rPr>
        <b/>
        <sz val="10"/>
        <color indexed="12"/>
        <rFont val="Arial"/>
        <family val="2"/>
      </rPr>
      <t>4.69%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35%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(1+0.61)      (0.61</t>
    </r>
    <r>
      <rPr>
        <b/>
        <sz val="10"/>
        <color indexed="12"/>
        <rFont val="細明體"/>
        <family val="3"/>
      </rPr>
      <t>為平均眷口數</t>
    </r>
    <r>
      <rPr>
        <b/>
        <sz val="10"/>
        <color indexed="12"/>
        <rFont val="Arial"/>
        <family val="2"/>
      </rPr>
      <t>)</t>
    </r>
  </si>
  <si>
    <r>
      <t>4</t>
    </r>
    <r>
      <rPr>
        <b/>
        <sz val="10"/>
        <color indexed="12"/>
        <rFont val="細明體"/>
        <family val="3"/>
      </rPr>
      <t>、勞保健保單位負擔＝投保金額＊</t>
    </r>
    <r>
      <rPr>
        <b/>
        <sz val="10"/>
        <color indexed="12"/>
        <rFont val="Arial"/>
        <family val="2"/>
      </rPr>
      <t>4.69%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60%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(1+0.61)      (0.61</t>
    </r>
    <r>
      <rPr>
        <b/>
        <sz val="10"/>
        <color indexed="12"/>
        <rFont val="細明體"/>
        <family val="3"/>
      </rPr>
      <t>為平均眷口數</t>
    </r>
    <r>
      <rPr>
        <b/>
        <sz val="10"/>
        <color indexed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</si>
</sst>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#,##0_ "/>
    <numFmt numFmtId="178" formatCode="#,##0_);[Red]\(#,##0\)"/>
    <numFmt numFmtId="179" formatCode="_(* #,##0_);_(* \(#,##0\);_(* &quot;-&quot;_);_(@_)"/>
  </numFmts>
  <fonts count="7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0"/>
      <name val="細明體"/>
      <family val="3"/>
    </font>
    <font>
      <sz val="10"/>
      <name val="新細明體"/>
      <family val="1"/>
    </font>
    <font>
      <b/>
      <sz val="10"/>
      <name val="細明體"/>
      <family val="3"/>
    </font>
    <font>
      <b/>
      <sz val="12"/>
      <name val="Arial"/>
      <family val="2"/>
    </font>
    <font>
      <b/>
      <sz val="12"/>
      <name val="新細明體"/>
      <family val="1"/>
    </font>
    <font>
      <sz val="8"/>
      <color indexed="8"/>
      <name val="標楷體"/>
      <family val="4"/>
    </font>
    <font>
      <b/>
      <sz val="12"/>
      <color indexed="28"/>
      <name val="新細明體"/>
      <family val="1"/>
    </font>
    <font>
      <sz val="12"/>
      <name val="Times New Roman"/>
      <family val="1"/>
    </font>
    <font>
      <b/>
      <u val="single"/>
      <sz val="12"/>
      <color indexed="61"/>
      <name val="細明體"/>
      <family val="3"/>
    </font>
    <font>
      <b/>
      <sz val="8"/>
      <color indexed="12"/>
      <name val="Arial"/>
      <family val="2"/>
    </font>
    <font>
      <b/>
      <sz val="8"/>
      <color indexed="12"/>
      <name val="細明體"/>
      <family val="3"/>
    </font>
    <font>
      <b/>
      <sz val="8"/>
      <name val="Arial"/>
      <family val="2"/>
    </font>
    <font>
      <sz val="12"/>
      <color indexed="12"/>
      <name val="新細明體"/>
      <family val="1"/>
    </font>
    <font>
      <b/>
      <sz val="8"/>
      <name val="細明體"/>
      <family val="3"/>
    </font>
    <font>
      <b/>
      <sz val="10"/>
      <color indexed="10"/>
      <name val="細明體"/>
      <family val="3"/>
    </font>
    <font>
      <b/>
      <sz val="12"/>
      <color indexed="8"/>
      <name val="細明體"/>
      <family val="3"/>
    </font>
    <font>
      <b/>
      <sz val="11"/>
      <color indexed="8"/>
      <name val="細明體"/>
      <family val="3"/>
    </font>
    <font>
      <b/>
      <sz val="10"/>
      <color indexed="12"/>
      <name val="Arial"/>
      <family val="2"/>
    </font>
    <font>
      <b/>
      <sz val="10"/>
      <color indexed="12"/>
      <name val="細明體"/>
      <family val="3"/>
    </font>
    <font>
      <sz val="10"/>
      <color indexed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Arial"/>
      <family val="2"/>
    </font>
    <font>
      <b/>
      <sz val="12"/>
      <color indexed="36"/>
      <name val="Arial"/>
      <family val="2"/>
    </font>
    <font>
      <b/>
      <sz val="8"/>
      <color indexed="8"/>
      <name val="細明體"/>
      <family val="3"/>
    </font>
    <font>
      <b/>
      <sz val="12"/>
      <color indexed="10"/>
      <name val="Arial"/>
      <family val="2"/>
    </font>
    <font>
      <b/>
      <sz val="11"/>
      <color indexed="8"/>
      <name val="標楷體"/>
      <family val="4"/>
    </font>
    <font>
      <b/>
      <sz val="11"/>
      <color indexed="3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Arial"/>
      <family val="2"/>
    </font>
    <font>
      <b/>
      <sz val="12"/>
      <color rgb="FF7030A0"/>
      <name val="Arial"/>
      <family val="2"/>
    </font>
    <font>
      <b/>
      <sz val="8"/>
      <color theme="1"/>
      <name val="細明體"/>
      <family val="3"/>
    </font>
    <font>
      <b/>
      <sz val="12"/>
      <color rgb="FFFF0000"/>
      <name val="Arial"/>
      <family val="2"/>
    </font>
    <font>
      <b/>
      <sz val="11"/>
      <color theme="1"/>
      <name val="標楷體"/>
      <family val="4"/>
    </font>
    <font>
      <b/>
      <sz val="11"/>
      <color rgb="FF7030A0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NumberFormat="1" applyFont="1" applyAlignment="1">
      <alignment vertical="center"/>
    </xf>
    <xf numFmtId="177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176" fontId="12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Alignment="1">
      <alignment/>
    </xf>
    <xf numFmtId="176" fontId="17" fillId="0" borderId="0" xfId="0" applyNumberFormat="1" applyFont="1" applyAlignment="1">
      <alignment horizontal="center"/>
    </xf>
    <xf numFmtId="176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77" fontId="67" fillId="0" borderId="10" xfId="0" applyNumberFormat="1" applyFont="1" applyBorder="1" applyAlignment="1">
      <alignment horizontal="center" vertical="center"/>
    </xf>
    <xf numFmtId="178" fontId="67" fillId="33" borderId="10" xfId="0" applyNumberFormat="1" applyFont="1" applyFill="1" applyBorder="1" applyAlignment="1">
      <alignment horizontal="center" vertical="center"/>
    </xf>
    <xf numFmtId="178" fontId="67" fillId="33" borderId="10" xfId="0" applyNumberFormat="1" applyFont="1" applyFill="1" applyBorder="1" applyAlignment="1">
      <alignment/>
    </xf>
    <xf numFmtId="178" fontId="67" fillId="33" borderId="10" xfId="0" applyNumberFormat="1" applyFont="1" applyFill="1" applyBorder="1" applyAlignment="1">
      <alignment vertical="center"/>
    </xf>
    <xf numFmtId="178" fontId="67" fillId="33" borderId="11" xfId="0" applyNumberFormat="1" applyFont="1" applyFill="1" applyBorder="1" applyAlignment="1">
      <alignment horizontal="center" vertical="center"/>
    </xf>
    <xf numFmtId="178" fontId="67" fillId="33" borderId="11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178" fontId="67" fillId="34" borderId="10" xfId="0" applyNumberFormat="1" applyFont="1" applyFill="1" applyBorder="1" applyAlignment="1">
      <alignment/>
    </xf>
    <xf numFmtId="178" fontId="67" fillId="34" borderId="10" xfId="0" applyNumberFormat="1" applyFont="1" applyFill="1" applyBorder="1" applyAlignment="1">
      <alignment vertical="center"/>
    </xf>
    <xf numFmtId="178" fontId="67" fillId="34" borderId="11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178" fontId="68" fillId="33" borderId="10" xfId="0" applyNumberFormat="1" applyFont="1" applyFill="1" applyBorder="1" applyAlignment="1">
      <alignment horizontal="center" vertical="center"/>
    </xf>
    <xf numFmtId="178" fontId="68" fillId="33" borderId="10" xfId="0" applyNumberFormat="1" applyFont="1" applyFill="1" applyBorder="1" applyAlignment="1">
      <alignment/>
    </xf>
    <xf numFmtId="178" fontId="68" fillId="34" borderId="10" xfId="0" applyNumberFormat="1" applyFont="1" applyFill="1" applyBorder="1" applyAlignment="1">
      <alignment/>
    </xf>
    <xf numFmtId="178" fontId="67" fillId="0" borderId="12" xfId="0" applyNumberFormat="1" applyFont="1" applyBorder="1" applyAlignment="1">
      <alignment horizontal="center" vertical="center"/>
    </xf>
    <xf numFmtId="0" fontId="67" fillId="0" borderId="12" xfId="0" applyNumberFormat="1" applyFont="1" applyBorder="1" applyAlignment="1">
      <alignment horizontal="center" vertical="center"/>
    </xf>
    <xf numFmtId="176" fontId="67" fillId="0" borderId="12" xfId="0" applyNumberFormat="1" applyFont="1" applyBorder="1" applyAlignment="1">
      <alignment horizontal="center"/>
    </xf>
    <xf numFmtId="176" fontId="68" fillId="0" borderId="12" xfId="0" applyNumberFormat="1" applyFont="1" applyBorder="1" applyAlignment="1">
      <alignment horizontal="center"/>
    </xf>
    <xf numFmtId="176" fontId="67" fillId="0" borderId="12" xfId="0" applyNumberFormat="1" applyFont="1" applyFill="1" applyBorder="1" applyAlignment="1">
      <alignment horizontal="center"/>
    </xf>
    <xf numFmtId="176" fontId="67" fillId="0" borderId="13" xfId="0" applyNumberFormat="1" applyFont="1" applyBorder="1" applyAlignment="1">
      <alignment horizontal="center"/>
    </xf>
    <xf numFmtId="176" fontId="67" fillId="0" borderId="14" xfId="0" applyNumberFormat="1" applyFont="1" applyBorder="1" applyAlignment="1">
      <alignment horizontal="center"/>
    </xf>
    <xf numFmtId="176" fontId="69" fillId="0" borderId="15" xfId="0" applyNumberFormat="1" applyFont="1" applyBorder="1" applyAlignment="1">
      <alignment horizontal="center" vertical="center" wrapText="1"/>
    </xf>
    <xf numFmtId="176" fontId="67" fillId="0" borderId="16" xfId="0" applyNumberFormat="1" applyFont="1" applyBorder="1" applyAlignment="1">
      <alignment horizontal="center"/>
    </xf>
    <xf numFmtId="178" fontId="67" fillId="33" borderId="17" xfId="0" applyNumberFormat="1" applyFont="1" applyFill="1" applyBorder="1" applyAlignment="1">
      <alignment horizontal="center" vertical="center"/>
    </xf>
    <xf numFmtId="178" fontId="67" fillId="33" borderId="17" xfId="0" applyNumberFormat="1" applyFont="1" applyFill="1" applyBorder="1" applyAlignment="1">
      <alignment/>
    </xf>
    <xf numFmtId="178" fontId="67" fillId="34" borderId="17" xfId="0" applyNumberFormat="1" applyFont="1" applyFill="1" applyBorder="1" applyAlignment="1">
      <alignment/>
    </xf>
    <xf numFmtId="0" fontId="4" fillId="35" borderId="10" xfId="0" applyNumberFormat="1" applyFont="1" applyFill="1" applyBorder="1" applyAlignment="1">
      <alignment horizontal="center" vertical="center" wrapText="1"/>
    </xf>
    <xf numFmtId="178" fontId="67" fillId="35" borderId="10" xfId="0" applyNumberFormat="1" applyFont="1" applyFill="1" applyBorder="1" applyAlignment="1">
      <alignment/>
    </xf>
    <xf numFmtId="178" fontId="67" fillId="35" borderId="10" xfId="0" applyNumberFormat="1" applyFont="1" applyFill="1" applyBorder="1" applyAlignment="1">
      <alignment vertical="center"/>
    </xf>
    <xf numFmtId="178" fontId="68" fillId="35" borderId="10" xfId="0" applyNumberFormat="1" applyFont="1" applyFill="1" applyBorder="1" applyAlignment="1">
      <alignment/>
    </xf>
    <xf numFmtId="178" fontId="67" fillId="35" borderId="11" xfId="0" applyNumberFormat="1" applyFont="1" applyFill="1" applyBorder="1" applyAlignment="1">
      <alignment/>
    </xf>
    <xf numFmtId="178" fontId="67" fillId="35" borderId="17" xfId="0" applyNumberFormat="1" applyFont="1" applyFill="1" applyBorder="1" applyAlignment="1">
      <alignment/>
    </xf>
    <xf numFmtId="178" fontId="67" fillId="35" borderId="18" xfId="0" applyNumberFormat="1" applyFont="1" applyFill="1" applyBorder="1" applyAlignment="1">
      <alignment/>
    </xf>
    <xf numFmtId="178" fontId="68" fillId="35" borderId="18" xfId="0" applyNumberFormat="1" applyFont="1" applyFill="1" applyBorder="1" applyAlignment="1">
      <alignment/>
    </xf>
    <xf numFmtId="178" fontId="67" fillId="35" borderId="19" xfId="0" applyNumberFormat="1" applyFont="1" applyFill="1" applyBorder="1" applyAlignment="1">
      <alignment/>
    </xf>
    <xf numFmtId="178" fontId="67" fillId="35" borderId="2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178" fontId="70" fillId="33" borderId="10" xfId="0" applyNumberFormat="1" applyFont="1" applyFill="1" applyBorder="1" applyAlignment="1">
      <alignment/>
    </xf>
    <xf numFmtId="178" fontId="70" fillId="35" borderId="10" xfId="0" applyNumberFormat="1" applyFont="1" applyFill="1" applyBorder="1" applyAlignment="1">
      <alignment/>
    </xf>
    <xf numFmtId="0" fontId="4" fillId="36" borderId="10" xfId="0" applyNumberFormat="1" applyFont="1" applyFill="1" applyBorder="1" applyAlignment="1">
      <alignment horizontal="center" vertical="center" wrapText="1"/>
    </xf>
    <xf numFmtId="178" fontId="67" fillId="36" borderId="10" xfId="0" applyNumberFormat="1" applyFont="1" applyFill="1" applyBorder="1" applyAlignment="1">
      <alignment/>
    </xf>
    <xf numFmtId="178" fontId="68" fillId="36" borderId="10" xfId="0" applyNumberFormat="1" applyFont="1" applyFill="1" applyBorder="1" applyAlignment="1">
      <alignment/>
    </xf>
    <xf numFmtId="178" fontId="67" fillId="36" borderId="10" xfId="0" applyNumberFormat="1" applyFont="1" applyFill="1" applyBorder="1" applyAlignment="1">
      <alignment vertical="center"/>
    </xf>
    <xf numFmtId="178" fontId="67" fillId="36" borderId="18" xfId="0" applyNumberFormat="1" applyFont="1" applyFill="1" applyBorder="1" applyAlignment="1">
      <alignment/>
    </xf>
    <xf numFmtId="178" fontId="67" fillId="33" borderId="18" xfId="0" applyNumberFormat="1" applyFont="1" applyFill="1" applyBorder="1" applyAlignment="1">
      <alignment/>
    </xf>
    <xf numFmtId="178" fontId="67" fillId="33" borderId="17" xfId="0" applyNumberFormat="1" applyFont="1" applyFill="1" applyBorder="1" applyAlignment="1">
      <alignment vertical="center"/>
    </xf>
    <xf numFmtId="178" fontId="67" fillId="37" borderId="10" xfId="0" applyNumberFormat="1" applyFont="1" applyFill="1" applyBorder="1" applyAlignment="1">
      <alignment/>
    </xf>
    <xf numFmtId="0" fontId="4" fillId="37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76" fontId="12" fillId="0" borderId="0" xfId="0" applyNumberFormat="1" applyFont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3" fontId="67" fillId="33" borderId="11" xfId="0" applyNumberFormat="1" applyFont="1" applyFill="1" applyBorder="1" applyAlignment="1">
      <alignment horizontal="center" vertical="center"/>
    </xf>
    <xf numFmtId="3" fontId="67" fillId="33" borderId="22" xfId="0" applyNumberFormat="1" applyFont="1" applyFill="1" applyBorder="1" applyAlignment="1">
      <alignment horizontal="center" vertical="center"/>
    </xf>
    <xf numFmtId="3" fontId="68" fillId="33" borderId="11" xfId="0" applyNumberFormat="1" applyFont="1" applyFill="1" applyBorder="1" applyAlignment="1">
      <alignment horizontal="center" vertical="center"/>
    </xf>
    <xf numFmtId="3" fontId="68" fillId="33" borderId="22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5" borderId="18" xfId="0" applyNumberFormat="1" applyFont="1" applyFill="1" applyBorder="1" applyAlignment="1">
      <alignment horizontal="center" vertical="center" wrapText="1"/>
    </xf>
    <xf numFmtId="0" fontId="3" fillId="35" borderId="18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wrapText="1"/>
    </xf>
    <xf numFmtId="0" fontId="3" fillId="0" borderId="23" xfId="0" applyNumberFormat="1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1" fillId="0" borderId="24" xfId="0" applyNumberFormat="1" applyFont="1" applyBorder="1" applyAlignment="1">
      <alignment horizontal="center" vertical="center"/>
    </xf>
    <xf numFmtId="0" fontId="71" fillId="0" borderId="25" xfId="0" applyNumberFormat="1" applyFont="1" applyBorder="1" applyAlignment="1">
      <alignment horizontal="center" vertical="center"/>
    </xf>
    <xf numFmtId="0" fontId="72" fillId="0" borderId="24" xfId="0" applyNumberFormat="1" applyFont="1" applyBorder="1" applyAlignment="1">
      <alignment horizontal="center" vertical="center"/>
    </xf>
    <xf numFmtId="0" fontId="72" fillId="0" borderId="25" xfId="0" applyNumberFormat="1" applyFont="1" applyBorder="1" applyAlignment="1">
      <alignment horizontal="center" vertical="center"/>
    </xf>
    <xf numFmtId="3" fontId="67" fillId="0" borderId="11" xfId="0" applyNumberFormat="1" applyFont="1" applyBorder="1" applyAlignment="1">
      <alignment horizontal="center" vertical="center"/>
    </xf>
    <xf numFmtId="3" fontId="67" fillId="0" borderId="22" xfId="0" applyNumberFormat="1" applyFont="1" applyBorder="1" applyAlignment="1">
      <alignment horizontal="center" vertical="center"/>
    </xf>
    <xf numFmtId="3" fontId="68" fillId="0" borderId="11" xfId="0" applyNumberFormat="1" applyFont="1" applyBorder="1" applyAlignment="1">
      <alignment horizontal="center" vertical="center"/>
    </xf>
    <xf numFmtId="3" fontId="68" fillId="0" borderId="22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6" fontId="18" fillId="0" borderId="26" xfId="0" applyNumberFormat="1" applyFont="1" applyBorder="1" applyAlignment="1">
      <alignment horizontal="center" vertical="center"/>
    </xf>
    <xf numFmtId="176" fontId="18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71" fillId="0" borderId="29" xfId="0" applyNumberFormat="1" applyFont="1" applyBorder="1" applyAlignment="1">
      <alignment horizontal="center" vertical="center"/>
    </xf>
    <xf numFmtId="3" fontId="67" fillId="0" borderId="30" xfId="0" applyNumberFormat="1" applyFont="1" applyBorder="1" applyAlignment="1">
      <alignment horizontal="center" vertical="center"/>
    </xf>
    <xf numFmtId="3" fontId="67" fillId="33" borderId="30" xfId="0" applyNumberFormat="1" applyFont="1" applyFill="1" applyBorder="1" applyAlignment="1">
      <alignment horizontal="center" vertical="center"/>
    </xf>
    <xf numFmtId="0" fontId="67" fillId="0" borderId="31" xfId="0" applyNumberFormat="1" applyFont="1" applyBorder="1" applyAlignment="1">
      <alignment horizontal="center" vertical="center"/>
    </xf>
    <xf numFmtId="0" fontId="67" fillId="0" borderId="32" xfId="0" applyNumberFormat="1" applyFont="1" applyBorder="1" applyAlignment="1">
      <alignment horizontal="center" vertical="center"/>
    </xf>
    <xf numFmtId="0" fontId="67" fillId="0" borderId="33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3" fontId="67" fillId="36" borderId="11" xfId="0" applyNumberFormat="1" applyFont="1" applyFill="1" applyBorder="1" applyAlignment="1">
      <alignment horizontal="center" vertical="center"/>
    </xf>
    <xf numFmtId="3" fontId="67" fillId="36" borderId="22" xfId="0" applyNumberFormat="1" applyFont="1" applyFill="1" applyBorder="1" applyAlignment="1">
      <alignment horizontal="center" vertical="center"/>
    </xf>
    <xf numFmtId="0" fontId="67" fillId="36" borderId="31" xfId="0" applyNumberFormat="1" applyFont="1" applyFill="1" applyBorder="1" applyAlignment="1">
      <alignment horizontal="center" vertical="center"/>
    </xf>
    <xf numFmtId="0" fontId="67" fillId="36" borderId="32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4" fillId="36" borderId="18" xfId="0" applyNumberFormat="1" applyFont="1" applyFill="1" applyBorder="1" applyAlignment="1">
      <alignment horizontal="center" vertical="center" wrapText="1"/>
    </xf>
    <xf numFmtId="0" fontId="3" fillId="36" borderId="18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Comma" xfId="37"/>
    <cellStyle name="Comma [0]" xfId="38"/>
    <cellStyle name="千分位[0] 2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zoomScalePageLayoutView="0" workbookViewId="0" topLeftCell="A1">
      <selection activeCell="M12" sqref="M12"/>
    </sheetView>
  </sheetViews>
  <sheetFormatPr defaultColWidth="9.00390625" defaultRowHeight="19.5" customHeight="1"/>
  <cols>
    <col min="1" max="1" width="9.00390625" style="4" customWidth="1"/>
    <col min="2" max="2" width="16.50390625" style="4" hidden="1" customWidth="1"/>
    <col min="3" max="3" width="9.375" style="7" customWidth="1"/>
    <col min="4" max="4" width="9.50390625" style="7" customWidth="1"/>
    <col min="5" max="5" width="9.375" style="8" customWidth="1"/>
    <col min="6" max="6" width="8.125" style="8" customWidth="1"/>
    <col min="7" max="7" width="9.875" style="8" customWidth="1"/>
    <col min="8" max="8" width="7.75390625" style="9" customWidth="1"/>
    <col min="9" max="9" width="6.25390625" style="10" customWidth="1"/>
    <col min="10" max="11" width="5.625" style="9" customWidth="1"/>
    <col min="12" max="12" width="7.125" style="9" customWidth="1"/>
    <col min="13" max="13" width="5.625" style="9" customWidth="1"/>
    <col min="14" max="14" width="4.75390625" style="9" customWidth="1"/>
    <col min="15" max="15" width="4.50390625" style="9" customWidth="1"/>
    <col min="16" max="16" width="8.25390625" style="9" customWidth="1"/>
    <col min="17" max="17" width="7.50390625" style="9" customWidth="1"/>
    <col min="18" max="18" width="7.75390625" style="9" customWidth="1"/>
    <col min="19" max="16384" width="9.00390625" style="4" customWidth="1"/>
  </cols>
  <sheetData>
    <row r="1" spans="1:15" s="11" customFormat="1" ht="21.75" customHeight="1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11" customFormat="1" ht="21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3" customFormat="1" ht="21.75" customHeight="1">
      <c r="A3" s="71" t="s">
        <v>75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13" customFormat="1" ht="21.75" customHeight="1">
      <c r="A4" s="71" t="s">
        <v>76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s="13" customFormat="1" ht="21.75" customHeight="1">
      <c r="A5" s="71" t="s">
        <v>81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s="13" customFormat="1" ht="21.75" customHeight="1">
      <c r="A6" s="71" t="s">
        <v>79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s="13" customFormat="1" ht="21.75" customHeight="1">
      <c r="A7" s="71" t="s">
        <v>82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s="13" customFormat="1" ht="21.75" customHeight="1" thickBot="1">
      <c r="A8" s="71" t="s">
        <v>83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8" s="1" customFormat="1" ht="21.75" customHeight="1">
      <c r="A9" s="104" t="s">
        <v>0</v>
      </c>
      <c r="B9" s="106" t="s">
        <v>66</v>
      </c>
      <c r="C9" s="102" t="s">
        <v>63</v>
      </c>
      <c r="D9" s="102" t="s">
        <v>62</v>
      </c>
      <c r="E9" s="76" t="s">
        <v>1</v>
      </c>
      <c r="F9" s="76" t="s">
        <v>2</v>
      </c>
      <c r="G9" s="76" t="s">
        <v>3</v>
      </c>
      <c r="H9" s="74" t="s">
        <v>67</v>
      </c>
      <c r="I9" s="92" t="s">
        <v>68</v>
      </c>
      <c r="J9" s="93"/>
      <c r="K9" s="93"/>
      <c r="L9" s="93"/>
      <c r="M9" s="93"/>
      <c r="N9" s="93"/>
      <c r="O9" s="93"/>
      <c r="P9" s="93"/>
      <c r="Q9" s="90" t="s">
        <v>69</v>
      </c>
      <c r="R9" s="91"/>
    </row>
    <row r="10" spans="1:18" s="1" customFormat="1" ht="21.75" customHeight="1">
      <c r="A10" s="105"/>
      <c r="B10" s="107"/>
      <c r="C10" s="103"/>
      <c r="D10" s="103"/>
      <c r="E10" s="77"/>
      <c r="F10" s="77"/>
      <c r="G10" s="77"/>
      <c r="H10" s="75"/>
      <c r="I10" s="78" t="s">
        <v>4</v>
      </c>
      <c r="J10" s="79"/>
      <c r="K10" s="79"/>
      <c r="L10" s="80" t="s">
        <v>70</v>
      </c>
      <c r="M10" s="81"/>
      <c r="N10" s="81"/>
      <c r="O10" s="81"/>
      <c r="P10" s="81"/>
      <c r="Q10" s="86" t="s">
        <v>4</v>
      </c>
      <c r="R10" s="88" t="s">
        <v>5</v>
      </c>
    </row>
    <row r="11" spans="1:18" s="1" customFormat="1" ht="32.25" customHeight="1">
      <c r="A11" s="105"/>
      <c r="B11" s="107"/>
      <c r="C11" s="103"/>
      <c r="D11" s="103"/>
      <c r="E11" s="77"/>
      <c r="F11" s="77"/>
      <c r="G11" s="77"/>
      <c r="H11" s="75"/>
      <c r="I11" s="2" t="s">
        <v>71</v>
      </c>
      <c r="J11" s="14" t="s">
        <v>72</v>
      </c>
      <c r="K11" s="28" t="s">
        <v>6</v>
      </c>
      <c r="L11" s="14" t="s">
        <v>71</v>
      </c>
      <c r="M11" s="3" t="s">
        <v>73</v>
      </c>
      <c r="N11" s="14" t="s">
        <v>7</v>
      </c>
      <c r="O11" s="14" t="s">
        <v>8</v>
      </c>
      <c r="P11" s="48" t="s">
        <v>9</v>
      </c>
      <c r="Q11" s="87"/>
      <c r="R11" s="89"/>
    </row>
    <row r="12" spans="1:18" s="5" customFormat="1" ht="21.75" customHeight="1">
      <c r="A12" s="43"/>
      <c r="B12" s="36" t="s">
        <v>85</v>
      </c>
      <c r="C12" s="22">
        <v>9901</v>
      </c>
      <c r="D12" s="22">
        <v>11100</v>
      </c>
      <c r="E12" s="22">
        <v>11100</v>
      </c>
      <c r="F12" s="22">
        <v>11100</v>
      </c>
      <c r="G12" s="22">
        <v>18780</v>
      </c>
      <c r="H12" s="23">
        <f aca="true" t="shared" si="0" ref="H12:H111">ROUND(E12*6/100,0)</f>
        <v>666</v>
      </c>
      <c r="I12" s="24">
        <f aca="true" t="shared" si="1" ref="I12:I113">ROUND(F12*8%*20%,0)</f>
        <v>178</v>
      </c>
      <c r="J12" s="24">
        <f aca="true" t="shared" si="2" ref="J12:J111">ROUND(F12*1%*20%,0)</f>
        <v>22</v>
      </c>
      <c r="K12" s="29">
        <f>SUM(I12:J12)</f>
        <v>200</v>
      </c>
      <c r="L12" s="24">
        <f aca="true" t="shared" si="3" ref="L12:L113">ROUND(F12*8%*70%,0)</f>
        <v>622</v>
      </c>
      <c r="M12" s="24">
        <f aca="true" t="shared" si="4" ref="M12:M47">IF($M$11="不適用就業保險",0,ROUND(F12*1%*70%,0))</f>
        <v>78</v>
      </c>
      <c r="N12" s="24">
        <f>ROUNDUP(F12*0.09%,0)</f>
        <v>10</v>
      </c>
      <c r="O12" s="24">
        <f>ROUNDUP(F12*0.025%,0)</f>
        <v>3</v>
      </c>
      <c r="P12" s="49">
        <f>SUM(L12:O12)</f>
        <v>713</v>
      </c>
      <c r="Q12" s="29"/>
      <c r="R12" s="54"/>
    </row>
    <row r="13" spans="1:18" s="6" customFormat="1" ht="21.75" customHeight="1">
      <c r="A13" s="94" t="s">
        <v>64</v>
      </c>
      <c r="B13" s="37" t="s">
        <v>10</v>
      </c>
      <c r="C13" s="98">
        <v>17881</v>
      </c>
      <c r="D13" s="98">
        <v>18780</v>
      </c>
      <c r="E13" s="98">
        <v>18780</v>
      </c>
      <c r="F13" s="82">
        <v>18780</v>
      </c>
      <c r="G13" s="82">
        <v>18780</v>
      </c>
      <c r="H13" s="23">
        <f t="shared" si="0"/>
        <v>1127</v>
      </c>
      <c r="I13" s="24">
        <f t="shared" si="1"/>
        <v>300</v>
      </c>
      <c r="J13" s="25">
        <f t="shared" si="2"/>
        <v>38</v>
      </c>
      <c r="K13" s="30">
        <f aca="true" t="shared" si="5" ref="K13:K117">SUM(I13:J13)</f>
        <v>338</v>
      </c>
      <c r="L13" s="24">
        <f t="shared" si="3"/>
        <v>1052</v>
      </c>
      <c r="M13" s="25">
        <f t="shared" si="4"/>
        <v>131</v>
      </c>
      <c r="N13" s="24">
        <f>ROUNDUP(F13*0.09%,0)</f>
        <v>17</v>
      </c>
      <c r="O13" s="25">
        <f>ROUNDUP(F13*0.025%,0)</f>
        <v>5</v>
      </c>
      <c r="P13" s="50">
        <f aca="true" t="shared" si="6" ref="P13:P117">SUM(L13:O13)</f>
        <v>1205</v>
      </c>
      <c r="Q13" s="29">
        <f aca="true" t="shared" si="7" ref="Q13:Q113">ROUND(G13*0.0491*0.3,0)</f>
        <v>277</v>
      </c>
      <c r="R13" s="54">
        <f aca="true" t="shared" si="8" ref="R13:R113">ROUND(G13*0.0491*0.6*1.7,0)</f>
        <v>941</v>
      </c>
    </row>
    <row r="14" spans="1:18" s="6" customFormat="1" ht="21.75" customHeight="1">
      <c r="A14" s="95"/>
      <c r="B14" s="37"/>
      <c r="C14" s="99"/>
      <c r="D14" s="99"/>
      <c r="E14" s="99"/>
      <c r="F14" s="83"/>
      <c r="G14" s="83"/>
      <c r="H14" s="23"/>
      <c r="I14" s="24"/>
      <c r="J14" s="25"/>
      <c r="K14" s="30"/>
      <c r="L14" s="24"/>
      <c r="M14" s="25"/>
      <c r="N14" s="24"/>
      <c r="O14" s="25"/>
      <c r="P14" s="50"/>
      <c r="Q14" s="29">
        <f>ROUND(G13*0.0491*0.3,0)</f>
        <v>277</v>
      </c>
      <c r="R14" s="54">
        <f>ROUND(G13*0.0491*0.35*1.7,0)</f>
        <v>549</v>
      </c>
    </row>
    <row r="15" spans="1:19" ht="21.75" customHeight="1">
      <c r="A15" s="94" t="s">
        <v>137</v>
      </c>
      <c r="B15" s="38" t="s">
        <v>11</v>
      </c>
      <c r="C15" s="98">
        <v>18781</v>
      </c>
      <c r="D15" s="98">
        <v>19200</v>
      </c>
      <c r="E15" s="98">
        <v>19200</v>
      </c>
      <c r="F15" s="82">
        <v>19200</v>
      </c>
      <c r="G15" s="82">
        <v>19200</v>
      </c>
      <c r="H15" s="23">
        <f t="shared" si="0"/>
        <v>1152</v>
      </c>
      <c r="I15" s="24">
        <f t="shared" si="1"/>
        <v>307</v>
      </c>
      <c r="J15" s="24">
        <f t="shared" si="2"/>
        <v>38</v>
      </c>
      <c r="K15" s="29">
        <f t="shared" si="5"/>
        <v>345</v>
      </c>
      <c r="L15" s="24">
        <f t="shared" si="3"/>
        <v>1075</v>
      </c>
      <c r="M15" s="24">
        <f t="shared" si="4"/>
        <v>134</v>
      </c>
      <c r="N15" s="24">
        <f>ROUNDUP(F15*0.09%,0)</f>
        <v>18</v>
      </c>
      <c r="O15" s="24">
        <f>ROUNDUP(F15*0.025%,0)</f>
        <v>5</v>
      </c>
      <c r="P15" s="49">
        <f t="shared" si="6"/>
        <v>1232</v>
      </c>
      <c r="Q15" s="29">
        <f t="shared" si="7"/>
        <v>283</v>
      </c>
      <c r="R15" s="54">
        <f t="shared" si="8"/>
        <v>962</v>
      </c>
      <c r="S15" s="6"/>
    </row>
    <row r="16" spans="1:19" ht="21.75" customHeight="1">
      <c r="A16" s="95"/>
      <c r="B16" s="38"/>
      <c r="C16" s="99"/>
      <c r="D16" s="99"/>
      <c r="E16" s="99"/>
      <c r="F16" s="83"/>
      <c r="G16" s="83"/>
      <c r="H16" s="23"/>
      <c r="I16" s="24"/>
      <c r="J16" s="24"/>
      <c r="K16" s="29"/>
      <c r="L16" s="24"/>
      <c r="M16" s="24"/>
      <c r="N16" s="24"/>
      <c r="O16" s="24"/>
      <c r="P16" s="49"/>
      <c r="Q16" s="29">
        <f>ROUND(G15*0.0491*0.3,0)</f>
        <v>283</v>
      </c>
      <c r="R16" s="54">
        <f>ROUND(G15*0.0491*0.35*1.7,0)</f>
        <v>561</v>
      </c>
      <c r="S16" s="6"/>
    </row>
    <row r="17" spans="1:19" ht="21.75" customHeight="1">
      <c r="A17" s="94" t="s">
        <v>86</v>
      </c>
      <c r="B17" s="38" t="s">
        <v>12</v>
      </c>
      <c r="C17" s="98">
        <v>19201</v>
      </c>
      <c r="D17" s="98">
        <v>20100</v>
      </c>
      <c r="E17" s="98">
        <v>20100</v>
      </c>
      <c r="F17" s="82">
        <v>20100</v>
      </c>
      <c r="G17" s="82">
        <v>20100</v>
      </c>
      <c r="H17" s="23">
        <f t="shared" si="0"/>
        <v>1206</v>
      </c>
      <c r="I17" s="24">
        <f t="shared" si="1"/>
        <v>322</v>
      </c>
      <c r="J17" s="24">
        <f t="shared" si="2"/>
        <v>40</v>
      </c>
      <c r="K17" s="29">
        <f t="shared" si="5"/>
        <v>362</v>
      </c>
      <c r="L17" s="24">
        <f t="shared" si="3"/>
        <v>1126</v>
      </c>
      <c r="M17" s="24">
        <f t="shared" si="4"/>
        <v>141</v>
      </c>
      <c r="N17" s="24">
        <f>ROUNDUP(F17*0.09%,0)</f>
        <v>19</v>
      </c>
      <c r="O17" s="24">
        <v>5</v>
      </c>
      <c r="P17" s="49">
        <f t="shared" si="6"/>
        <v>1291</v>
      </c>
      <c r="Q17" s="29">
        <f t="shared" si="7"/>
        <v>296</v>
      </c>
      <c r="R17" s="54">
        <f t="shared" si="8"/>
        <v>1007</v>
      </c>
      <c r="S17" s="6"/>
    </row>
    <row r="18" spans="1:19" ht="21.75" customHeight="1">
      <c r="A18" s="95"/>
      <c r="B18" s="38"/>
      <c r="C18" s="99"/>
      <c r="D18" s="99"/>
      <c r="E18" s="99"/>
      <c r="F18" s="83"/>
      <c r="G18" s="83"/>
      <c r="H18" s="23"/>
      <c r="I18" s="24"/>
      <c r="J18" s="24"/>
      <c r="K18" s="29"/>
      <c r="L18" s="24"/>
      <c r="M18" s="24"/>
      <c r="N18" s="24"/>
      <c r="O18" s="24"/>
      <c r="P18" s="49"/>
      <c r="Q18" s="29">
        <f>ROUND(G17*0.0491*0.3,0)</f>
        <v>296</v>
      </c>
      <c r="R18" s="54">
        <f>ROUND(G17*0.0491*0.35*1.7,0)</f>
        <v>587</v>
      </c>
      <c r="S18" s="6"/>
    </row>
    <row r="19" spans="1:19" ht="21.75" customHeight="1">
      <c r="A19" s="94" t="s">
        <v>87</v>
      </c>
      <c r="B19" s="38" t="s">
        <v>13</v>
      </c>
      <c r="C19" s="98">
        <v>20101</v>
      </c>
      <c r="D19" s="98">
        <v>21000</v>
      </c>
      <c r="E19" s="98">
        <v>21000</v>
      </c>
      <c r="F19" s="82">
        <v>21000</v>
      </c>
      <c r="G19" s="82">
        <v>21000</v>
      </c>
      <c r="H19" s="23">
        <f t="shared" si="0"/>
        <v>1260</v>
      </c>
      <c r="I19" s="24">
        <f t="shared" si="1"/>
        <v>336</v>
      </c>
      <c r="J19" s="24">
        <f t="shared" si="2"/>
        <v>42</v>
      </c>
      <c r="K19" s="29">
        <f t="shared" si="5"/>
        <v>378</v>
      </c>
      <c r="L19" s="24">
        <f t="shared" si="3"/>
        <v>1176</v>
      </c>
      <c r="M19" s="24">
        <f t="shared" si="4"/>
        <v>147</v>
      </c>
      <c r="N19" s="24">
        <f>ROUNDUP(F19*0.09%,0)</f>
        <v>19</v>
      </c>
      <c r="O19" s="24">
        <v>5</v>
      </c>
      <c r="P19" s="49">
        <f t="shared" si="6"/>
        <v>1347</v>
      </c>
      <c r="Q19" s="29">
        <f t="shared" si="7"/>
        <v>309</v>
      </c>
      <c r="R19" s="54">
        <f t="shared" si="8"/>
        <v>1052</v>
      </c>
      <c r="S19" s="6"/>
    </row>
    <row r="20" spans="1:19" ht="21.75" customHeight="1">
      <c r="A20" s="95"/>
      <c r="B20" s="38"/>
      <c r="C20" s="99"/>
      <c r="D20" s="99"/>
      <c r="E20" s="99"/>
      <c r="F20" s="83"/>
      <c r="G20" s="83"/>
      <c r="H20" s="23"/>
      <c r="I20" s="24"/>
      <c r="J20" s="24"/>
      <c r="K20" s="29"/>
      <c r="L20" s="24"/>
      <c r="M20" s="24"/>
      <c r="N20" s="24"/>
      <c r="O20" s="24"/>
      <c r="P20" s="49"/>
      <c r="Q20" s="29">
        <f>ROUND(G19*0.0491*0.3,0)</f>
        <v>309</v>
      </c>
      <c r="R20" s="54">
        <f>ROUND(G19*0.0491*0.35*1.7,0)</f>
        <v>614</v>
      </c>
      <c r="S20" s="6"/>
    </row>
    <row r="21" spans="1:19" ht="21.75" customHeight="1">
      <c r="A21" s="94" t="s">
        <v>88</v>
      </c>
      <c r="B21" s="38" t="s">
        <v>14</v>
      </c>
      <c r="C21" s="98">
        <v>21001</v>
      </c>
      <c r="D21" s="98">
        <v>21900</v>
      </c>
      <c r="E21" s="98">
        <v>21900</v>
      </c>
      <c r="F21" s="82">
        <v>21900</v>
      </c>
      <c r="G21" s="82">
        <v>21900</v>
      </c>
      <c r="H21" s="23">
        <f t="shared" si="0"/>
        <v>1314</v>
      </c>
      <c r="I21" s="24">
        <f t="shared" si="1"/>
        <v>350</v>
      </c>
      <c r="J21" s="24">
        <f t="shared" si="2"/>
        <v>44</v>
      </c>
      <c r="K21" s="29">
        <f t="shared" si="5"/>
        <v>394</v>
      </c>
      <c r="L21" s="24">
        <f t="shared" si="3"/>
        <v>1226</v>
      </c>
      <c r="M21" s="24">
        <f t="shared" si="4"/>
        <v>153</v>
      </c>
      <c r="N21" s="24">
        <f>ROUNDUP(F21*0.09%,0)</f>
        <v>20</v>
      </c>
      <c r="O21" s="24">
        <v>5</v>
      </c>
      <c r="P21" s="49">
        <f t="shared" si="6"/>
        <v>1404</v>
      </c>
      <c r="Q21" s="29">
        <f t="shared" si="7"/>
        <v>323</v>
      </c>
      <c r="R21" s="54">
        <f t="shared" si="8"/>
        <v>1097</v>
      </c>
      <c r="S21" s="6"/>
    </row>
    <row r="22" spans="1:19" ht="21.75" customHeight="1">
      <c r="A22" s="95"/>
      <c r="B22" s="38"/>
      <c r="C22" s="99"/>
      <c r="D22" s="99"/>
      <c r="E22" s="99"/>
      <c r="F22" s="83"/>
      <c r="G22" s="83"/>
      <c r="H22" s="23"/>
      <c r="I22" s="24"/>
      <c r="J22" s="24"/>
      <c r="K22" s="29"/>
      <c r="L22" s="24"/>
      <c r="M22" s="24"/>
      <c r="N22" s="24"/>
      <c r="O22" s="24"/>
      <c r="P22" s="49"/>
      <c r="Q22" s="29">
        <f>ROUND(G21*0.0491*0.3,0)</f>
        <v>323</v>
      </c>
      <c r="R22" s="54">
        <f>ROUND(G21*0.0491*0.35*1.7,0)</f>
        <v>640</v>
      </c>
      <c r="S22" s="6"/>
    </row>
    <row r="23" spans="1:19" ht="21.75" customHeight="1">
      <c r="A23" s="94" t="s">
        <v>89</v>
      </c>
      <c r="B23" s="38" t="s">
        <v>15</v>
      </c>
      <c r="C23" s="98">
        <v>21901</v>
      </c>
      <c r="D23" s="98">
        <v>22800</v>
      </c>
      <c r="E23" s="98">
        <v>22800</v>
      </c>
      <c r="F23" s="82">
        <v>22800</v>
      </c>
      <c r="G23" s="82">
        <v>22800</v>
      </c>
      <c r="H23" s="23">
        <f t="shared" si="0"/>
        <v>1368</v>
      </c>
      <c r="I23" s="24">
        <f t="shared" si="1"/>
        <v>365</v>
      </c>
      <c r="J23" s="24">
        <f t="shared" si="2"/>
        <v>46</v>
      </c>
      <c r="K23" s="29">
        <f t="shared" si="5"/>
        <v>411</v>
      </c>
      <c r="L23" s="24">
        <f t="shared" si="3"/>
        <v>1277</v>
      </c>
      <c r="M23" s="24">
        <f t="shared" si="4"/>
        <v>160</v>
      </c>
      <c r="N23" s="24">
        <f>ROUNDUP(F23*0.09%,0)</f>
        <v>21</v>
      </c>
      <c r="O23" s="24">
        <f>ROUNDUP(F23*0.025%,0)</f>
        <v>6</v>
      </c>
      <c r="P23" s="49">
        <f t="shared" si="6"/>
        <v>1464</v>
      </c>
      <c r="Q23" s="29">
        <f t="shared" si="7"/>
        <v>336</v>
      </c>
      <c r="R23" s="54">
        <f t="shared" si="8"/>
        <v>1142</v>
      </c>
      <c r="S23" s="6"/>
    </row>
    <row r="24" spans="1:19" ht="21.75" customHeight="1">
      <c r="A24" s="95"/>
      <c r="B24" s="38"/>
      <c r="C24" s="99"/>
      <c r="D24" s="99"/>
      <c r="E24" s="99"/>
      <c r="F24" s="83"/>
      <c r="G24" s="83"/>
      <c r="H24" s="23"/>
      <c r="I24" s="24"/>
      <c r="J24" s="24"/>
      <c r="K24" s="29"/>
      <c r="L24" s="24"/>
      <c r="M24" s="24"/>
      <c r="N24" s="24"/>
      <c r="O24" s="24"/>
      <c r="P24" s="49"/>
      <c r="Q24" s="29">
        <f>ROUND(G23*0.0491*0.3,0)</f>
        <v>336</v>
      </c>
      <c r="R24" s="54">
        <f>ROUND(G23*0.0491*0.35*1.7,0)</f>
        <v>666</v>
      </c>
      <c r="S24" s="6"/>
    </row>
    <row r="25" spans="1:19" ht="21.75" customHeight="1">
      <c r="A25" s="94" t="s">
        <v>90</v>
      </c>
      <c r="B25" s="38" t="s">
        <v>16</v>
      </c>
      <c r="C25" s="98">
        <v>22801</v>
      </c>
      <c r="D25" s="98">
        <v>24000</v>
      </c>
      <c r="E25" s="98">
        <v>24000</v>
      </c>
      <c r="F25" s="82">
        <v>24000</v>
      </c>
      <c r="G25" s="82">
        <v>24000</v>
      </c>
      <c r="H25" s="23">
        <f t="shared" si="0"/>
        <v>1440</v>
      </c>
      <c r="I25" s="24">
        <f t="shared" si="1"/>
        <v>384</v>
      </c>
      <c r="J25" s="24">
        <f t="shared" si="2"/>
        <v>48</v>
      </c>
      <c r="K25" s="29">
        <f t="shared" si="5"/>
        <v>432</v>
      </c>
      <c r="L25" s="24">
        <f t="shared" si="3"/>
        <v>1344</v>
      </c>
      <c r="M25" s="24">
        <f t="shared" si="4"/>
        <v>168</v>
      </c>
      <c r="N25" s="24">
        <f>ROUNDUP(F25*0.09%,0)</f>
        <v>22</v>
      </c>
      <c r="O25" s="24">
        <f>ROUNDUP(F25*0.025%,0)</f>
        <v>6</v>
      </c>
      <c r="P25" s="49">
        <f t="shared" si="6"/>
        <v>1540</v>
      </c>
      <c r="Q25" s="29">
        <f t="shared" si="7"/>
        <v>354</v>
      </c>
      <c r="R25" s="54">
        <f t="shared" si="8"/>
        <v>1202</v>
      </c>
      <c r="S25" s="6"/>
    </row>
    <row r="26" spans="1:19" ht="21.75" customHeight="1">
      <c r="A26" s="95"/>
      <c r="B26" s="38"/>
      <c r="C26" s="99"/>
      <c r="D26" s="99"/>
      <c r="E26" s="99"/>
      <c r="F26" s="83"/>
      <c r="G26" s="83"/>
      <c r="H26" s="23"/>
      <c r="I26" s="24"/>
      <c r="J26" s="24"/>
      <c r="K26" s="29"/>
      <c r="L26" s="24"/>
      <c r="M26" s="24"/>
      <c r="N26" s="24"/>
      <c r="O26" s="24"/>
      <c r="P26" s="49"/>
      <c r="Q26" s="29">
        <f>ROUND(G25*0.0491*0.3,0)</f>
        <v>354</v>
      </c>
      <c r="R26" s="54">
        <f>ROUND(G25*0.0491*0.35*1.7,0)</f>
        <v>701</v>
      </c>
      <c r="S26" s="6"/>
    </row>
    <row r="27" spans="1:19" ht="21.75" customHeight="1">
      <c r="A27" s="94" t="s">
        <v>91</v>
      </c>
      <c r="B27" s="38" t="s">
        <v>17</v>
      </c>
      <c r="C27" s="98">
        <v>24001</v>
      </c>
      <c r="D27" s="98">
        <v>25200</v>
      </c>
      <c r="E27" s="98">
        <v>25200</v>
      </c>
      <c r="F27" s="82">
        <v>25200</v>
      </c>
      <c r="G27" s="82">
        <v>25200</v>
      </c>
      <c r="H27" s="23">
        <f t="shared" si="0"/>
        <v>1512</v>
      </c>
      <c r="I27" s="24">
        <f t="shared" si="1"/>
        <v>403</v>
      </c>
      <c r="J27" s="24">
        <f t="shared" si="2"/>
        <v>50</v>
      </c>
      <c r="K27" s="29">
        <f t="shared" si="5"/>
        <v>453</v>
      </c>
      <c r="L27" s="24">
        <f t="shared" si="3"/>
        <v>1411</v>
      </c>
      <c r="M27" s="24">
        <f t="shared" si="4"/>
        <v>176</v>
      </c>
      <c r="N27" s="24">
        <f>ROUNDUP(F27*0.09%,0)</f>
        <v>23</v>
      </c>
      <c r="O27" s="24">
        <v>6</v>
      </c>
      <c r="P27" s="49">
        <f t="shared" si="6"/>
        <v>1616</v>
      </c>
      <c r="Q27" s="29">
        <f t="shared" si="7"/>
        <v>371</v>
      </c>
      <c r="R27" s="54">
        <f t="shared" si="8"/>
        <v>1262</v>
      </c>
      <c r="S27" s="6"/>
    </row>
    <row r="28" spans="1:19" ht="21.75" customHeight="1">
      <c r="A28" s="95"/>
      <c r="B28" s="38"/>
      <c r="C28" s="99"/>
      <c r="D28" s="99"/>
      <c r="E28" s="99"/>
      <c r="F28" s="83"/>
      <c r="G28" s="83"/>
      <c r="H28" s="23"/>
      <c r="I28" s="24"/>
      <c r="J28" s="24"/>
      <c r="K28" s="29"/>
      <c r="L28" s="24"/>
      <c r="M28" s="24"/>
      <c r="N28" s="24"/>
      <c r="O28" s="24"/>
      <c r="P28" s="49"/>
      <c r="Q28" s="29">
        <f>ROUND(G27*0.0491*0.3,0)</f>
        <v>371</v>
      </c>
      <c r="R28" s="54">
        <f>ROUND(G27*0.0491*0.35*1.7,0)</f>
        <v>736</v>
      </c>
      <c r="S28" s="6"/>
    </row>
    <row r="29" spans="1:19" ht="21.75" customHeight="1">
      <c r="A29" s="94" t="s">
        <v>92</v>
      </c>
      <c r="B29" s="38" t="s">
        <v>18</v>
      </c>
      <c r="C29" s="98">
        <v>25201</v>
      </c>
      <c r="D29" s="98">
        <v>26400</v>
      </c>
      <c r="E29" s="98">
        <v>26400</v>
      </c>
      <c r="F29" s="82">
        <v>26400</v>
      </c>
      <c r="G29" s="82">
        <v>26400</v>
      </c>
      <c r="H29" s="23">
        <f t="shared" si="0"/>
        <v>1584</v>
      </c>
      <c r="I29" s="24">
        <f t="shared" si="1"/>
        <v>422</v>
      </c>
      <c r="J29" s="24">
        <f t="shared" si="2"/>
        <v>53</v>
      </c>
      <c r="K29" s="29">
        <f t="shared" si="5"/>
        <v>475</v>
      </c>
      <c r="L29" s="24">
        <f t="shared" si="3"/>
        <v>1478</v>
      </c>
      <c r="M29" s="24">
        <f t="shared" si="4"/>
        <v>185</v>
      </c>
      <c r="N29" s="24">
        <f>ROUNDUP(F29*0.09%,0)</f>
        <v>24</v>
      </c>
      <c r="O29" s="24">
        <f>ROUNDUP(F29*0.025%,0)</f>
        <v>7</v>
      </c>
      <c r="P29" s="49">
        <f t="shared" si="6"/>
        <v>1694</v>
      </c>
      <c r="Q29" s="29">
        <f t="shared" si="7"/>
        <v>389</v>
      </c>
      <c r="R29" s="54">
        <f t="shared" si="8"/>
        <v>1322</v>
      </c>
      <c r="S29" s="6"/>
    </row>
    <row r="30" spans="1:19" ht="21.75" customHeight="1">
      <c r="A30" s="95"/>
      <c r="B30" s="38"/>
      <c r="C30" s="99"/>
      <c r="D30" s="99"/>
      <c r="E30" s="99"/>
      <c r="F30" s="83"/>
      <c r="G30" s="83"/>
      <c r="H30" s="23"/>
      <c r="I30" s="24"/>
      <c r="J30" s="24"/>
      <c r="K30" s="29"/>
      <c r="L30" s="24"/>
      <c r="M30" s="24"/>
      <c r="N30" s="24"/>
      <c r="O30" s="24"/>
      <c r="P30" s="49"/>
      <c r="Q30" s="29">
        <f>ROUND(G29*0.0491*0.3,0)</f>
        <v>389</v>
      </c>
      <c r="R30" s="54">
        <f>ROUND(G29*0.0491*0.35*1.7,0)</f>
        <v>771</v>
      </c>
      <c r="S30" s="6"/>
    </row>
    <row r="31" spans="1:19" ht="21.75" customHeight="1">
      <c r="A31" s="94" t="s">
        <v>93</v>
      </c>
      <c r="B31" s="38" t="s">
        <v>19</v>
      </c>
      <c r="C31" s="98">
        <v>26401</v>
      </c>
      <c r="D31" s="98">
        <v>27600</v>
      </c>
      <c r="E31" s="98">
        <v>27600</v>
      </c>
      <c r="F31" s="82">
        <v>27600</v>
      </c>
      <c r="G31" s="82">
        <v>27600</v>
      </c>
      <c r="H31" s="23">
        <f t="shared" si="0"/>
        <v>1656</v>
      </c>
      <c r="I31" s="24">
        <f t="shared" si="1"/>
        <v>442</v>
      </c>
      <c r="J31" s="24">
        <f t="shared" si="2"/>
        <v>55</v>
      </c>
      <c r="K31" s="29">
        <f t="shared" si="5"/>
        <v>497</v>
      </c>
      <c r="L31" s="24">
        <f t="shared" si="3"/>
        <v>1546</v>
      </c>
      <c r="M31" s="24">
        <f t="shared" si="4"/>
        <v>193</v>
      </c>
      <c r="N31" s="24">
        <f>ROUNDUP(F31*0.09%,0)</f>
        <v>25</v>
      </c>
      <c r="O31" s="24">
        <f>ROUNDUP(F31*0.025%,0)</f>
        <v>7</v>
      </c>
      <c r="P31" s="49">
        <f t="shared" si="6"/>
        <v>1771</v>
      </c>
      <c r="Q31" s="29">
        <f t="shared" si="7"/>
        <v>407</v>
      </c>
      <c r="R31" s="54">
        <f t="shared" si="8"/>
        <v>1382</v>
      </c>
      <c r="S31" s="6"/>
    </row>
    <row r="32" spans="1:19" ht="21.75" customHeight="1">
      <c r="A32" s="95"/>
      <c r="B32" s="38"/>
      <c r="C32" s="99"/>
      <c r="D32" s="99"/>
      <c r="E32" s="99"/>
      <c r="F32" s="83"/>
      <c r="G32" s="83"/>
      <c r="H32" s="23"/>
      <c r="I32" s="24"/>
      <c r="J32" s="24"/>
      <c r="K32" s="29"/>
      <c r="L32" s="24"/>
      <c r="M32" s="24"/>
      <c r="N32" s="24"/>
      <c r="O32" s="24"/>
      <c r="P32" s="49"/>
      <c r="Q32" s="29">
        <f>ROUND(G31*0.0491*0.3,0)</f>
        <v>407</v>
      </c>
      <c r="R32" s="54">
        <f>ROUND(G31*0.0491*0.35*1.7,0)</f>
        <v>806</v>
      </c>
      <c r="S32" s="6"/>
    </row>
    <row r="33" spans="1:19" ht="21.75" customHeight="1">
      <c r="A33" s="96" t="s">
        <v>94</v>
      </c>
      <c r="B33" s="39" t="s">
        <v>20</v>
      </c>
      <c r="C33" s="100">
        <v>27601</v>
      </c>
      <c r="D33" s="100">
        <v>28800</v>
      </c>
      <c r="E33" s="100">
        <v>28800</v>
      </c>
      <c r="F33" s="84">
        <v>28800</v>
      </c>
      <c r="G33" s="84">
        <v>28800</v>
      </c>
      <c r="H33" s="33">
        <f t="shared" si="0"/>
        <v>1728</v>
      </c>
      <c r="I33" s="34">
        <f t="shared" si="1"/>
        <v>461</v>
      </c>
      <c r="J33" s="34">
        <f t="shared" si="2"/>
        <v>58</v>
      </c>
      <c r="K33" s="35">
        <f t="shared" si="5"/>
        <v>519</v>
      </c>
      <c r="L33" s="34">
        <f t="shared" si="3"/>
        <v>1613</v>
      </c>
      <c r="M33" s="34">
        <f t="shared" si="4"/>
        <v>202</v>
      </c>
      <c r="N33" s="34">
        <f>ROUNDUP(F33*0.09%,0)</f>
        <v>26</v>
      </c>
      <c r="O33" s="34">
        <v>7</v>
      </c>
      <c r="P33" s="51">
        <f t="shared" si="6"/>
        <v>1848</v>
      </c>
      <c r="Q33" s="35">
        <f t="shared" si="7"/>
        <v>424</v>
      </c>
      <c r="R33" s="55">
        <f t="shared" si="8"/>
        <v>1442</v>
      </c>
      <c r="S33" s="6"/>
    </row>
    <row r="34" spans="1:19" ht="21.75" customHeight="1">
      <c r="A34" s="97"/>
      <c r="B34" s="39"/>
      <c r="C34" s="101"/>
      <c r="D34" s="101"/>
      <c r="E34" s="101"/>
      <c r="F34" s="85"/>
      <c r="G34" s="85"/>
      <c r="H34" s="33"/>
      <c r="I34" s="34"/>
      <c r="J34" s="34"/>
      <c r="K34" s="35"/>
      <c r="L34" s="34"/>
      <c r="M34" s="34"/>
      <c r="N34" s="34"/>
      <c r="O34" s="34"/>
      <c r="P34" s="51"/>
      <c r="Q34" s="35">
        <f>ROUND(G33*0.0491*0.3,0)</f>
        <v>424</v>
      </c>
      <c r="R34" s="55">
        <f>ROUND(G33*0.0491*0.35*1.7,0)</f>
        <v>841</v>
      </c>
      <c r="S34" s="6"/>
    </row>
    <row r="35" spans="1:19" ht="21.75" customHeight="1">
      <c r="A35" s="94" t="s">
        <v>95</v>
      </c>
      <c r="B35" s="38" t="s">
        <v>21</v>
      </c>
      <c r="C35" s="98">
        <v>28801</v>
      </c>
      <c r="D35" s="98">
        <v>30300</v>
      </c>
      <c r="E35" s="98">
        <v>30300</v>
      </c>
      <c r="F35" s="82">
        <v>30300</v>
      </c>
      <c r="G35" s="82">
        <v>30300</v>
      </c>
      <c r="H35" s="23">
        <f t="shared" si="0"/>
        <v>1818</v>
      </c>
      <c r="I35" s="24">
        <f t="shared" si="1"/>
        <v>485</v>
      </c>
      <c r="J35" s="24">
        <f t="shared" si="2"/>
        <v>61</v>
      </c>
      <c r="K35" s="29">
        <f t="shared" si="5"/>
        <v>546</v>
      </c>
      <c r="L35" s="24">
        <f t="shared" si="3"/>
        <v>1697</v>
      </c>
      <c r="M35" s="24">
        <f t="shared" si="4"/>
        <v>212</v>
      </c>
      <c r="N35" s="24">
        <f>ROUNDUP(F35*0.09%,0)</f>
        <v>28</v>
      </c>
      <c r="O35" s="24">
        <f>ROUNDUP(F35*0.025%,0)</f>
        <v>8</v>
      </c>
      <c r="P35" s="49">
        <f t="shared" si="6"/>
        <v>1945</v>
      </c>
      <c r="Q35" s="29">
        <f t="shared" si="7"/>
        <v>446</v>
      </c>
      <c r="R35" s="54">
        <f t="shared" si="8"/>
        <v>1517</v>
      </c>
      <c r="S35" s="6"/>
    </row>
    <row r="36" spans="1:19" ht="21.75" customHeight="1">
      <c r="A36" s="95"/>
      <c r="B36" s="38"/>
      <c r="C36" s="99"/>
      <c r="D36" s="99"/>
      <c r="E36" s="99"/>
      <c r="F36" s="83"/>
      <c r="G36" s="83"/>
      <c r="H36" s="23"/>
      <c r="I36" s="24"/>
      <c r="J36" s="24"/>
      <c r="K36" s="29"/>
      <c r="L36" s="24"/>
      <c r="M36" s="24"/>
      <c r="N36" s="24"/>
      <c r="O36" s="24"/>
      <c r="P36" s="49"/>
      <c r="Q36" s="29">
        <f>ROUND(G35*0.0491*0.3,0)</f>
        <v>446</v>
      </c>
      <c r="R36" s="54">
        <f>ROUND(G35*0.0491*0.35*1.7,0)</f>
        <v>885</v>
      </c>
      <c r="S36" s="6"/>
    </row>
    <row r="37" spans="1:19" ht="21.75" customHeight="1">
      <c r="A37" s="94" t="s">
        <v>96</v>
      </c>
      <c r="B37" s="38" t="s">
        <v>22</v>
      </c>
      <c r="C37" s="98">
        <v>30301</v>
      </c>
      <c r="D37" s="98">
        <v>31800</v>
      </c>
      <c r="E37" s="98">
        <v>31800</v>
      </c>
      <c r="F37" s="82">
        <v>31800</v>
      </c>
      <c r="G37" s="82">
        <v>31800</v>
      </c>
      <c r="H37" s="23">
        <f t="shared" si="0"/>
        <v>1908</v>
      </c>
      <c r="I37" s="24">
        <f t="shared" si="1"/>
        <v>509</v>
      </c>
      <c r="J37" s="24">
        <f t="shared" si="2"/>
        <v>64</v>
      </c>
      <c r="K37" s="29">
        <f t="shared" si="5"/>
        <v>573</v>
      </c>
      <c r="L37" s="24">
        <f t="shared" si="3"/>
        <v>1781</v>
      </c>
      <c r="M37" s="24">
        <f t="shared" si="4"/>
        <v>223</v>
      </c>
      <c r="N37" s="24">
        <f>ROUNDUP(F37*0.09%,0)</f>
        <v>29</v>
      </c>
      <c r="O37" s="24">
        <f>ROUNDUP(F37*0.025%,0)</f>
        <v>8</v>
      </c>
      <c r="P37" s="49">
        <f t="shared" si="6"/>
        <v>2041</v>
      </c>
      <c r="Q37" s="29">
        <f t="shared" si="7"/>
        <v>468</v>
      </c>
      <c r="R37" s="54">
        <f t="shared" si="8"/>
        <v>1593</v>
      </c>
      <c r="S37" s="6"/>
    </row>
    <row r="38" spans="1:19" ht="21.75" customHeight="1">
      <c r="A38" s="95"/>
      <c r="B38" s="38"/>
      <c r="C38" s="99"/>
      <c r="D38" s="99"/>
      <c r="E38" s="99"/>
      <c r="F38" s="83"/>
      <c r="G38" s="83"/>
      <c r="H38" s="23"/>
      <c r="I38" s="24"/>
      <c r="J38" s="24"/>
      <c r="K38" s="29"/>
      <c r="L38" s="24"/>
      <c r="M38" s="24"/>
      <c r="N38" s="24"/>
      <c r="O38" s="24"/>
      <c r="P38" s="49"/>
      <c r="Q38" s="29">
        <f>ROUND(G37*0.0491*0.3,0)</f>
        <v>468</v>
      </c>
      <c r="R38" s="54">
        <f>ROUND(G37*0.0491*0.35*1.7,0)</f>
        <v>929</v>
      </c>
      <c r="S38" s="6"/>
    </row>
    <row r="39" spans="1:19" ht="21.75" customHeight="1">
      <c r="A39" s="94" t="s">
        <v>97</v>
      </c>
      <c r="B39" s="38" t="s">
        <v>23</v>
      </c>
      <c r="C39" s="98">
        <v>31801</v>
      </c>
      <c r="D39" s="98">
        <v>33300</v>
      </c>
      <c r="E39" s="98">
        <v>33300</v>
      </c>
      <c r="F39" s="82">
        <v>33300</v>
      </c>
      <c r="G39" s="82">
        <v>33300</v>
      </c>
      <c r="H39" s="23">
        <f t="shared" si="0"/>
        <v>1998</v>
      </c>
      <c r="I39" s="24">
        <f t="shared" si="1"/>
        <v>533</v>
      </c>
      <c r="J39" s="24">
        <f t="shared" si="2"/>
        <v>67</v>
      </c>
      <c r="K39" s="29">
        <f t="shared" si="5"/>
        <v>600</v>
      </c>
      <c r="L39" s="24">
        <f t="shared" si="3"/>
        <v>1865</v>
      </c>
      <c r="M39" s="24">
        <f t="shared" si="4"/>
        <v>233</v>
      </c>
      <c r="N39" s="24">
        <f>ROUNDUP(F39*0.09%,0)</f>
        <v>30</v>
      </c>
      <c r="O39" s="24">
        <v>8</v>
      </c>
      <c r="P39" s="49">
        <f t="shared" si="6"/>
        <v>2136</v>
      </c>
      <c r="Q39" s="29">
        <f t="shared" si="7"/>
        <v>491</v>
      </c>
      <c r="R39" s="54">
        <f t="shared" si="8"/>
        <v>1668</v>
      </c>
      <c r="S39" s="6"/>
    </row>
    <row r="40" spans="1:19" ht="21.75" customHeight="1">
      <c r="A40" s="95"/>
      <c r="B40" s="38"/>
      <c r="C40" s="99"/>
      <c r="D40" s="99"/>
      <c r="E40" s="99"/>
      <c r="F40" s="83"/>
      <c r="G40" s="83"/>
      <c r="H40" s="23"/>
      <c r="I40" s="24"/>
      <c r="J40" s="24"/>
      <c r="K40" s="29"/>
      <c r="L40" s="24"/>
      <c r="M40" s="24"/>
      <c r="N40" s="24"/>
      <c r="O40" s="24"/>
      <c r="P40" s="49"/>
      <c r="Q40" s="29">
        <f>ROUND(G39*0.0491*0.3,0)</f>
        <v>491</v>
      </c>
      <c r="R40" s="54">
        <f>ROUND(G39*0.0491*0.35*1.7,0)</f>
        <v>973</v>
      </c>
      <c r="S40" s="6"/>
    </row>
    <row r="41" spans="1:19" ht="21.75" customHeight="1">
      <c r="A41" s="94" t="s">
        <v>98</v>
      </c>
      <c r="B41" s="38" t="s">
        <v>24</v>
      </c>
      <c r="C41" s="98">
        <v>33301</v>
      </c>
      <c r="D41" s="98">
        <v>34800</v>
      </c>
      <c r="E41" s="98">
        <v>34800</v>
      </c>
      <c r="F41" s="82">
        <v>34800</v>
      </c>
      <c r="G41" s="82">
        <v>34800</v>
      </c>
      <c r="H41" s="23">
        <f t="shared" si="0"/>
        <v>2088</v>
      </c>
      <c r="I41" s="24">
        <f t="shared" si="1"/>
        <v>557</v>
      </c>
      <c r="J41" s="24">
        <f t="shared" si="2"/>
        <v>70</v>
      </c>
      <c r="K41" s="29">
        <f t="shared" si="5"/>
        <v>627</v>
      </c>
      <c r="L41" s="24">
        <f t="shared" si="3"/>
        <v>1949</v>
      </c>
      <c r="M41" s="24">
        <f t="shared" si="4"/>
        <v>244</v>
      </c>
      <c r="N41" s="24">
        <f>ROUNDUP(F41*0.09%,0)</f>
        <v>32</v>
      </c>
      <c r="O41" s="24">
        <f>ROUNDUP(F41*0.025%,0)</f>
        <v>9</v>
      </c>
      <c r="P41" s="49">
        <f t="shared" si="6"/>
        <v>2234</v>
      </c>
      <c r="Q41" s="29">
        <f t="shared" si="7"/>
        <v>513</v>
      </c>
      <c r="R41" s="54">
        <f t="shared" si="8"/>
        <v>1743</v>
      </c>
      <c r="S41" s="6"/>
    </row>
    <row r="42" spans="1:19" ht="21.75" customHeight="1">
      <c r="A42" s="95"/>
      <c r="B42" s="38"/>
      <c r="C42" s="99"/>
      <c r="D42" s="99"/>
      <c r="E42" s="99"/>
      <c r="F42" s="83"/>
      <c r="G42" s="83"/>
      <c r="H42" s="23"/>
      <c r="I42" s="24"/>
      <c r="J42" s="24"/>
      <c r="K42" s="29"/>
      <c r="L42" s="24"/>
      <c r="M42" s="24"/>
      <c r="N42" s="24"/>
      <c r="O42" s="24"/>
      <c r="P42" s="49"/>
      <c r="Q42" s="29">
        <f>ROUND(G41*0.0491*0.3,0)</f>
        <v>513</v>
      </c>
      <c r="R42" s="54">
        <f>ROUND(G41*0.0491*0.35*1.7,0)</f>
        <v>1017</v>
      </c>
      <c r="S42" s="6"/>
    </row>
    <row r="43" spans="1:19" ht="21.75" customHeight="1">
      <c r="A43" s="94" t="s">
        <v>99</v>
      </c>
      <c r="B43" s="38" t="s">
        <v>25</v>
      </c>
      <c r="C43" s="98">
        <v>34801</v>
      </c>
      <c r="D43" s="98">
        <v>36300</v>
      </c>
      <c r="E43" s="98">
        <v>36300</v>
      </c>
      <c r="F43" s="82">
        <v>36300</v>
      </c>
      <c r="G43" s="82">
        <v>36300</v>
      </c>
      <c r="H43" s="23">
        <f t="shared" si="0"/>
        <v>2178</v>
      </c>
      <c r="I43" s="24">
        <f t="shared" si="1"/>
        <v>581</v>
      </c>
      <c r="J43" s="24">
        <f t="shared" si="2"/>
        <v>73</v>
      </c>
      <c r="K43" s="29">
        <f t="shared" si="5"/>
        <v>654</v>
      </c>
      <c r="L43" s="24">
        <f t="shared" si="3"/>
        <v>2033</v>
      </c>
      <c r="M43" s="24">
        <f t="shared" si="4"/>
        <v>254</v>
      </c>
      <c r="N43" s="24">
        <f>ROUNDUP(F43*0.09%,0)</f>
        <v>33</v>
      </c>
      <c r="O43" s="24">
        <v>9</v>
      </c>
      <c r="P43" s="49">
        <f t="shared" si="6"/>
        <v>2329</v>
      </c>
      <c r="Q43" s="29">
        <f t="shared" si="7"/>
        <v>535</v>
      </c>
      <c r="R43" s="54">
        <f t="shared" si="8"/>
        <v>1818</v>
      </c>
      <c r="S43" s="6"/>
    </row>
    <row r="44" spans="1:19" ht="21.75" customHeight="1">
      <c r="A44" s="95"/>
      <c r="B44" s="38"/>
      <c r="C44" s="99"/>
      <c r="D44" s="99"/>
      <c r="E44" s="99"/>
      <c r="F44" s="83"/>
      <c r="G44" s="83"/>
      <c r="H44" s="23"/>
      <c r="I44" s="24"/>
      <c r="J44" s="24"/>
      <c r="K44" s="29"/>
      <c r="L44" s="24"/>
      <c r="M44" s="24"/>
      <c r="N44" s="24"/>
      <c r="O44" s="24"/>
      <c r="P44" s="49"/>
      <c r="Q44" s="29">
        <f>ROUND(G43*0.0491*0.3,0)</f>
        <v>535</v>
      </c>
      <c r="R44" s="54">
        <f>ROUND(G43*0.0491*0.35*1.7,0)</f>
        <v>1060</v>
      </c>
      <c r="S44" s="6"/>
    </row>
    <row r="45" spans="1:19" ht="21.75" customHeight="1">
      <c r="A45" s="94" t="s">
        <v>100</v>
      </c>
      <c r="B45" s="38" t="s">
        <v>26</v>
      </c>
      <c r="C45" s="98">
        <v>36301</v>
      </c>
      <c r="D45" s="98">
        <v>38200</v>
      </c>
      <c r="E45" s="98">
        <v>38200</v>
      </c>
      <c r="F45" s="82">
        <v>38200</v>
      </c>
      <c r="G45" s="82">
        <v>38200</v>
      </c>
      <c r="H45" s="23">
        <f t="shared" si="0"/>
        <v>2292</v>
      </c>
      <c r="I45" s="24">
        <f t="shared" si="1"/>
        <v>611</v>
      </c>
      <c r="J45" s="24">
        <f t="shared" si="2"/>
        <v>76</v>
      </c>
      <c r="K45" s="29">
        <f t="shared" si="5"/>
        <v>687</v>
      </c>
      <c r="L45" s="24">
        <f t="shared" si="3"/>
        <v>2139</v>
      </c>
      <c r="M45" s="24">
        <f t="shared" si="4"/>
        <v>267</v>
      </c>
      <c r="N45" s="24">
        <v>34</v>
      </c>
      <c r="O45" s="24">
        <f>ROUNDUP(F45*0.025%,0)</f>
        <v>10</v>
      </c>
      <c r="P45" s="49">
        <f t="shared" si="6"/>
        <v>2450</v>
      </c>
      <c r="Q45" s="29">
        <f t="shared" si="7"/>
        <v>563</v>
      </c>
      <c r="R45" s="54">
        <f t="shared" si="8"/>
        <v>1913</v>
      </c>
      <c r="S45" s="6"/>
    </row>
    <row r="46" spans="1:19" ht="21.75" customHeight="1">
      <c r="A46" s="95"/>
      <c r="B46" s="38"/>
      <c r="C46" s="99"/>
      <c r="D46" s="99"/>
      <c r="E46" s="99"/>
      <c r="F46" s="83"/>
      <c r="G46" s="83"/>
      <c r="H46" s="23"/>
      <c r="I46" s="24"/>
      <c r="J46" s="24"/>
      <c r="K46" s="29"/>
      <c r="L46" s="24"/>
      <c r="M46" s="24"/>
      <c r="N46" s="24"/>
      <c r="O46" s="24"/>
      <c r="P46" s="49"/>
      <c r="Q46" s="29">
        <f>ROUND(G45*0.0491*0.3,0)</f>
        <v>563</v>
      </c>
      <c r="R46" s="54">
        <f>ROUND(G45*0.0491*0.35*1.7,0)</f>
        <v>1116</v>
      </c>
      <c r="S46" s="6"/>
    </row>
    <row r="47" spans="1:19" ht="21.75" customHeight="1">
      <c r="A47" s="94" t="s">
        <v>101</v>
      </c>
      <c r="B47" s="38" t="s">
        <v>27</v>
      </c>
      <c r="C47" s="98">
        <v>38201</v>
      </c>
      <c r="D47" s="98">
        <v>40100</v>
      </c>
      <c r="E47" s="98">
        <v>40100</v>
      </c>
      <c r="F47" s="82">
        <v>40100</v>
      </c>
      <c r="G47" s="82">
        <v>40100</v>
      </c>
      <c r="H47" s="23">
        <f t="shared" si="0"/>
        <v>2406</v>
      </c>
      <c r="I47" s="24">
        <f t="shared" si="1"/>
        <v>642</v>
      </c>
      <c r="J47" s="24">
        <f t="shared" si="2"/>
        <v>80</v>
      </c>
      <c r="K47" s="29">
        <f t="shared" si="5"/>
        <v>722</v>
      </c>
      <c r="L47" s="24">
        <f t="shared" si="3"/>
        <v>2246</v>
      </c>
      <c r="M47" s="24">
        <f t="shared" si="4"/>
        <v>281</v>
      </c>
      <c r="N47" s="24">
        <v>36</v>
      </c>
      <c r="O47" s="24">
        <v>10</v>
      </c>
      <c r="P47" s="49">
        <f t="shared" si="6"/>
        <v>2573</v>
      </c>
      <c r="Q47" s="29">
        <f t="shared" si="7"/>
        <v>591</v>
      </c>
      <c r="R47" s="54">
        <f t="shared" si="8"/>
        <v>2008</v>
      </c>
      <c r="S47" s="6"/>
    </row>
    <row r="48" spans="1:19" ht="21.75" customHeight="1">
      <c r="A48" s="95"/>
      <c r="B48" s="38"/>
      <c r="C48" s="99"/>
      <c r="D48" s="99"/>
      <c r="E48" s="99"/>
      <c r="F48" s="83"/>
      <c r="G48" s="83"/>
      <c r="H48" s="23"/>
      <c r="I48" s="24"/>
      <c r="J48" s="24"/>
      <c r="K48" s="29"/>
      <c r="L48" s="24"/>
      <c r="M48" s="24"/>
      <c r="N48" s="24"/>
      <c r="O48" s="24"/>
      <c r="P48" s="49"/>
      <c r="Q48" s="29">
        <f>ROUND(G47*0.0491*0.3,0)</f>
        <v>591</v>
      </c>
      <c r="R48" s="54">
        <f>ROUND(G47*0.0491*0.35*1.7,0)</f>
        <v>1172</v>
      </c>
      <c r="S48" s="6"/>
    </row>
    <row r="49" spans="1:19" ht="21.75" customHeight="1">
      <c r="A49" s="94" t="s">
        <v>102</v>
      </c>
      <c r="B49" s="40" t="s">
        <v>28</v>
      </c>
      <c r="C49" s="98">
        <v>40101</v>
      </c>
      <c r="D49" s="98">
        <v>42000</v>
      </c>
      <c r="E49" s="98">
        <v>42000</v>
      </c>
      <c r="F49" s="82">
        <v>42000</v>
      </c>
      <c r="G49" s="82">
        <v>42000</v>
      </c>
      <c r="H49" s="23">
        <f t="shared" si="0"/>
        <v>2520</v>
      </c>
      <c r="I49" s="24">
        <f t="shared" si="1"/>
        <v>672</v>
      </c>
      <c r="J49" s="24">
        <f t="shared" si="2"/>
        <v>84</v>
      </c>
      <c r="K49" s="29">
        <f t="shared" si="5"/>
        <v>756</v>
      </c>
      <c r="L49" s="24">
        <f t="shared" si="3"/>
        <v>2352</v>
      </c>
      <c r="M49" s="24">
        <f aca="true" t="shared" si="9" ref="M49:M117">IF($M$11="不適用就業保險",0,ROUND(F49*1%*70%,0))</f>
        <v>294</v>
      </c>
      <c r="N49" s="24">
        <f>ROUNDUP(F49*0.09%,0)</f>
        <v>38</v>
      </c>
      <c r="O49" s="24">
        <f>ROUNDUP(F49*0.025%,0)</f>
        <v>11</v>
      </c>
      <c r="P49" s="49">
        <f t="shared" si="6"/>
        <v>2695</v>
      </c>
      <c r="Q49" s="29">
        <f t="shared" si="7"/>
        <v>619</v>
      </c>
      <c r="R49" s="54">
        <f t="shared" si="8"/>
        <v>2103</v>
      </c>
      <c r="S49" s="6"/>
    </row>
    <row r="50" spans="1:19" ht="21.75" customHeight="1">
      <c r="A50" s="95"/>
      <c r="B50" s="40"/>
      <c r="C50" s="99"/>
      <c r="D50" s="99"/>
      <c r="E50" s="99"/>
      <c r="F50" s="83"/>
      <c r="G50" s="83"/>
      <c r="H50" s="23"/>
      <c r="I50" s="24"/>
      <c r="J50" s="24"/>
      <c r="K50" s="29"/>
      <c r="L50" s="24"/>
      <c r="M50" s="24"/>
      <c r="N50" s="24"/>
      <c r="O50" s="24"/>
      <c r="P50" s="49"/>
      <c r="Q50" s="29">
        <f>ROUND(G49*0.0491*0.3,0)</f>
        <v>619</v>
      </c>
      <c r="R50" s="54">
        <f>ROUND(G49*0.0491*0.35*1.7,0)</f>
        <v>1227</v>
      </c>
      <c r="S50" s="6"/>
    </row>
    <row r="51" spans="1:19" s="5" customFormat="1" ht="21.75" customHeight="1">
      <c r="A51" s="94" t="s">
        <v>103</v>
      </c>
      <c r="B51" s="40" t="s">
        <v>29</v>
      </c>
      <c r="C51" s="98">
        <v>42001</v>
      </c>
      <c r="D51" s="98">
        <v>43900</v>
      </c>
      <c r="E51" s="98">
        <v>43900</v>
      </c>
      <c r="F51" s="82">
        <v>43900</v>
      </c>
      <c r="G51" s="82">
        <v>43900</v>
      </c>
      <c r="H51" s="23">
        <f t="shared" si="0"/>
        <v>2634</v>
      </c>
      <c r="I51" s="24">
        <f t="shared" si="1"/>
        <v>702</v>
      </c>
      <c r="J51" s="24">
        <f t="shared" si="2"/>
        <v>88</v>
      </c>
      <c r="K51" s="29">
        <f t="shared" si="5"/>
        <v>790</v>
      </c>
      <c r="L51" s="24">
        <f t="shared" si="3"/>
        <v>2458</v>
      </c>
      <c r="M51" s="24">
        <f t="shared" si="9"/>
        <v>307</v>
      </c>
      <c r="N51" s="24">
        <f>ROUNDUP(F51*0.09%,0)</f>
        <v>40</v>
      </c>
      <c r="O51" s="24">
        <f>ROUNDUP(F51*0.025%,0)</f>
        <v>11</v>
      </c>
      <c r="P51" s="49">
        <f t="shared" si="6"/>
        <v>2816</v>
      </c>
      <c r="Q51" s="29">
        <f t="shared" si="7"/>
        <v>647</v>
      </c>
      <c r="R51" s="54">
        <f t="shared" si="8"/>
        <v>2199</v>
      </c>
      <c r="S51" s="6"/>
    </row>
    <row r="52" spans="1:19" s="5" customFormat="1" ht="21.75" customHeight="1">
      <c r="A52" s="95"/>
      <c r="B52" s="40"/>
      <c r="C52" s="99"/>
      <c r="D52" s="99"/>
      <c r="E52" s="99"/>
      <c r="F52" s="83"/>
      <c r="G52" s="83"/>
      <c r="H52" s="23"/>
      <c r="I52" s="24"/>
      <c r="J52" s="24"/>
      <c r="K52" s="29"/>
      <c r="L52" s="24"/>
      <c r="M52" s="24"/>
      <c r="N52" s="24"/>
      <c r="O52" s="24"/>
      <c r="P52" s="49"/>
      <c r="Q52" s="29">
        <f>ROUND(G51*0.0491*0.3,0)</f>
        <v>647</v>
      </c>
      <c r="R52" s="54">
        <f>ROUND(G51*0.0491*0.35*1.7,0)</f>
        <v>1283</v>
      </c>
      <c r="S52" s="6"/>
    </row>
    <row r="53" spans="1:19" ht="21.75" customHeight="1">
      <c r="A53" s="94" t="s">
        <v>104</v>
      </c>
      <c r="B53" s="40" t="s">
        <v>30</v>
      </c>
      <c r="C53" s="98">
        <v>43901</v>
      </c>
      <c r="D53" s="98">
        <v>45800</v>
      </c>
      <c r="E53" s="98">
        <v>45800</v>
      </c>
      <c r="F53" s="82">
        <v>43900</v>
      </c>
      <c r="G53" s="82">
        <v>45800</v>
      </c>
      <c r="H53" s="23">
        <f t="shared" si="0"/>
        <v>2748</v>
      </c>
      <c r="I53" s="24">
        <f t="shared" si="1"/>
        <v>702</v>
      </c>
      <c r="J53" s="24">
        <f t="shared" si="2"/>
        <v>88</v>
      </c>
      <c r="K53" s="29">
        <f t="shared" si="5"/>
        <v>790</v>
      </c>
      <c r="L53" s="24">
        <f t="shared" si="3"/>
        <v>2458</v>
      </c>
      <c r="M53" s="24">
        <f t="shared" si="9"/>
        <v>307</v>
      </c>
      <c r="N53" s="24">
        <f>ROUNDUP(F53*0.09%,0)</f>
        <v>40</v>
      </c>
      <c r="O53" s="24">
        <f>ROUNDUP(F53*0.025%,0)</f>
        <v>11</v>
      </c>
      <c r="P53" s="49">
        <f t="shared" si="6"/>
        <v>2816</v>
      </c>
      <c r="Q53" s="29">
        <f t="shared" si="7"/>
        <v>675</v>
      </c>
      <c r="R53" s="54">
        <f t="shared" si="8"/>
        <v>2294</v>
      </c>
      <c r="S53" s="6"/>
    </row>
    <row r="54" spans="1:19" ht="21.75" customHeight="1">
      <c r="A54" s="95"/>
      <c r="B54" s="40"/>
      <c r="C54" s="99"/>
      <c r="D54" s="99"/>
      <c r="E54" s="99"/>
      <c r="F54" s="83"/>
      <c r="G54" s="83"/>
      <c r="H54" s="23"/>
      <c r="I54" s="24"/>
      <c r="J54" s="24"/>
      <c r="K54" s="29"/>
      <c r="L54" s="24"/>
      <c r="M54" s="24"/>
      <c r="N54" s="24"/>
      <c r="O54" s="24"/>
      <c r="P54" s="49"/>
      <c r="Q54" s="29">
        <f>ROUND(G53*0.0491*0.3,0)</f>
        <v>675</v>
      </c>
      <c r="R54" s="54">
        <f>ROUND(G53*0.0491*0.35*1.7,0)</f>
        <v>1338</v>
      </c>
      <c r="S54" s="6"/>
    </row>
    <row r="55" spans="1:19" ht="21.75" customHeight="1">
      <c r="A55" s="94" t="s">
        <v>105</v>
      </c>
      <c r="B55" s="40" t="s">
        <v>31</v>
      </c>
      <c r="C55" s="98">
        <v>45801</v>
      </c>
      <c r="D55" s="98">
        <v>48200</v>
      </c>
      <c r="E55" s="98">
        <v>48200</v>
      </c>
      <c r="F55" s="82">
        <v>43900</v>
      </c>
      <c r="G55" s="82">
        <v>48200</v>
      </c>
      <c r="H55" s="23">
        <f t="shared" si="0"/>
        <v>2892</v>
      </c>
      <c r="I55" s="24">
        <f t="shared" si="1"/>
        <v>702</v>
      </c>
      <c r="J55" s="24">
        <f t="shared" si="2"/>
        <v>88</v>
      </c>
      <c r="K55" s="29">
        <f t="shared" si="5"/>
        <v>790</v>
      </c>
      <c r="L55" s="24">
        <f t="shared" si="3"/>
        <v>2458</v>
      </c>
      <c r="M55" s="24">
        <f t="shared" si="9"/>
        <v>307</v>
      </c>
      <c r="N55" s="24">
        <f>ROUNDUP(F55*0.09%,0)</f>
        <v>40</v>
      </c>
      <c r="O55" s="24">
        <v>11</v>
      </c>
      <c r="P55" s="49">
        <f t="shared" si="6"/>
        <v>2816</v>
      </c>
      <c r="Q55" s="29">
        <f t="shared" si="7"/>
        <v>710</v>
      </c>
      <c r="R55" s="54">
        <f t="shared" si="8"/>
        <v>2414</v>
      </c>
      <c r="S55" s="6"/>
    </row>
    <row r="56" spans="1:19" ht="21.75" customHeight="1">
      <c r="A56" s="95"/>
      <c r="B56" s="40"/>
      <c r="C56" s="99"/>
      <c r="D56" s="99"/>
      <c r="E56" s="99"/>
      <c r="F56" s="83"/>
      <c r="G56" s="83"/>
      <c r="H56" s="23"/>
      <c r="I56" s="24"/>
      <c r="J56" s="24"/>
      <c r="K56" s="29"/>
      <c r="L56" s="24"/>
      <c r="M56" s="24"/>
      <c r="N56" s="24"/>
      <c r="O56" s="24"/>
      <c r="P56" s="49"/>
      <c r="Q56" s="29">
        <f>ROUND(G55*0.0491*0.3,0)</f>
        <v>710</v>
      </c>
      <c r="R56" s="54">
        <f>ROUND(G55*0.0491*0.35*1.7,0)</f>
        <v>1408</v>
      </c>
      <c r="S56" s="6"/>
    </row>
    <row r="57" spans="1:19" ht="21.75" customHeight="1">
      <c r="A57" s="94" t="s">
        <v>106</v>
      </c>
      <c r="B57" s="40" t="s">
        <v>32</v>
      </c>
      <c r="C57" s="98">
        <v>48201</v>
      </c>
      <c r="D57" s="98">
        <v>50600</v>
      </c>
      <c r="E57" s="98">
        <v>50600</v>
      </c>
      <c r="F57" s="82">
        <v>43900</v>
      </c>
      <c r="G57" s="82">
        <v>50600</v>
      </c>
      <c r="H57" s="23">
        <f t="shared" si="0"/>
        <v>3036</v>
      </c>
      <c r="I57" s="24">
        <f t="shared" si="1"/>
        <v>702</v>
      </c>
      <c r="J57" s="24">
        <f t="shared" si="2"/>
        <v>88</v>
      </c>
      <c r="K57" s="29">
        <f t="shared" si="5"/>
        <v>790</v>
      </c>
      <c r="L57" s="24">
        <f t="shared" si="3"/>
        <v>2458</v>
      </c>
      <c r="M57" s="24">
        <f t="shared" si="9"/>
        <v>307</v>
      </c>
      <c r="N57" s="24">
        <f>ROUNDUP(F57*0.09%,0)</f>
        <v>40</v>
      </c>
      <c r="O57" s="24">
        <f>ROUNDUP(F57*0.025%,0)</f>
        <v>11</v>
      </c>
      <c r="P57" s="49">
        <f t="shared" si="6"/>
        <v>2816</v>
      </c>
      <c r="Q57" s="29">
        <f t="shared" si="7"/>
        <v>745</v>
      </c>
      <c r="R57" s="54">
        <f t="shared" si="8"/>
        <v>2534</v>
      </c>
      <c r="S57" s="6"/>
    </row>
    <row r="58" spans="1:19" ht="21.75" customHeight="1">
      <c r="A58" s="95"/>
      <c r="B58" s="40"/>
      <c r="C58" s="99"/>
      <c r="D58" s="99"/>
      <c r="E58" s="99"/>
      <c r="F58" s="83"/>
      <c r="G58" s="83"/>
      <c r="H58" s="23"/>
      <c r="I58" s="24"/>
      <c r="J58" s="24"/>
      <c r="K58" s="29"/>
      <c r="L58" s="24"/>
      <c r="M58" s="24"/>
      <c r="N58" s="24"/>
      <c r="O58" s="24"/>
      <c r="P58" s="49"/>
      <c r="Q58" s="29">
        <f>ROUND(G57*0.0491*0.3,0)</f>
        <v>745</v>
      </c>
      <c r="R58" s="54">
        <f>ROUND(G57*0.0491*0.35*1.7,0)</f>
        <v>1478</v>
      </c>
      <c r="S58" s="6"/>
    </row>
    <row r="59" spans="1:19" ht="21.75" customHeight="1">
      <c r="A59" s="94" t="s">
        <v>107</v>
      </c>
      <c r="B59" s="38" t="s">
        <v>33</v>
      </c>
      <c r="C59" s="98">
        <v>50601</v>
      </c>
      <c r="D59" s="98">
        <v>53000</v>
      </c>
      <c r="E59" s="98">
        <v>53000</v>
      </c>
      <c r="F59" s="82">
        <v>43900</v>
      </c>
      <c r="G59" s="82">
        <v>53000</v>
      </c>
      <c r="H59" s="23">
        <f t="shared" si="0"/>
        <v>3180</v>
      </c>
      <c r="I59" s="24">
        <f t="shared" si="1"/>
        <v>702</v>
      </c>
      <c r="J59" s="24">
        <f t="shared" si="2"/>
        <v>88</v>
      </c>
      <c r="K59" s="29">
        <f t="shared" si="5"/>
        <v>790</v>
      </c>
      <c r="L59" s="24">
        <f t="shared" si="3"/>
        <v>2458</v>
      </c>
      <c r="M59" s="24">
        <f t="shared" si="9"/>
        <v>307</v>
      </c>
      <c r="N59" s="24">
        <f>ROUNDUP(F59*0.09%,0)</f>
        <v>40</v>
      </c>
      <c r="O59" s="24">
        <f>ROUNDUP(F59*0.025%,0)</f>
        <v>11</v>
      </c>
      <c r="P59" s="49">
        <f t="shared" si="6"/>
        <v>2816</v>
      </c>
      <c r="Q59" s="29">
        <f t="shared" si="7"/>
        <v>781</v>
      </c>
      <c r="R59" s="54">
        <f t="shared" si="8"/>
        <v>2654</v>
      </c>
      <c r="S59" s="6"/>
    </row>
    <row r="60" spans="1:19" ht="21.75" customHeight="1">
      <c r="A60" s="95"/>
      <c r="B60" s="38"/>
      <c r="C60" s="99"/>
      <c r="D60" s="99"/>
      <c r="E60" s="99"/>
      <c r="F60" s="83"/>
      <c r="G60" s="83"/>
      <c r="H60" s="23"/>
      <c r="I60" s="24"/>
      <c r="J60" s="24"/>
      <c r="K60" s="29"/>
      <c r="L60" s="24"/>
      <c r="M60" s="24"/>
      <c r="N60" s="24"/>
      <c r="O60" s="24"/>
      <c r="P60" s="49"/>
      <c r="Q60" s="29">
        <f>ROUND(G59*0.0491*0.3,0)</f>
        <v>781</v>
      </c>
      <c r="R60" s="54">
        <f>ROUND(G59*0.0491*0.35*1.7,0)</f>
        <v>1548</v>
      </c>
      <c r="S60" s="6"/>
    </row>
    <row r="61" spans="1:19" ht="21.75" customHeight="1">
      <c r="A61" s="94" t="s">
        <v>108</v>
      </c>
      <c r="B61" s="38" t="s">
        <v>34</v>
      </c>
      <c r="C61" s="98">
        <v>53001</v>
      </c>
      <c r="D61" s="98">
        <v>55400</v>
      </c>
      <c r="E61" s="98">
        <v>55400</v>
      </c>
      <c r="F61" s="82">
        <v>43900</v>
      </c>
      <c r="G61" s="82">
        <v>55400</v>
      </c>
      <c r="H61" s="23">
        <f t="shared" si="0"/>
        <v>3324</v>
      </c>
      <c r="I61" s="24">
        <f t="shared" si="1"/>
        <v>702</v>
      </c>
      <c r="J61" s="24">
        <f t="shared" si="2"/>
        <v>88</v>
      </c>
      <c r="K61" s="29">
        <f t="shared" si="5"/>
        <v>790</v>
      </c>
      <c r="L61" s="24">
        <f t="shared" si="3"/>
        <v>2458</v>
      </c>
      <c r="M61" s="24">
        <f t="shared" si="9"/>
        <v>307</v>
      </c>
      <c r="N61" s="24">
        <f>ROUNDUP(F61*0.09%,0)</f>
        <v>40</v>
      </c>
      <c r="O61" s="24">
        <f>ROUNDUP(F61*0.025%,0)</f>
        <v>11</v>
      </c>
      <c r="P61" s="49">
        <f t="shared" si="6"/>
        <v>2816</v>
      </c>
      <c r="Q61" s="29">
        <f t="shared" si="7"/>
        <v>816</v>
      </c>
      <c r="R61" s="54">
        <f t="shared" si="8"/>
        <v>2775</v>
      </c>
      <c r="S61" s="6"/>
    </row>
    <row r="62" spans="1:19" ht="21.75" customHeight="1">
      <c r="A62" s="95"/>
      <c r="B62" s="38"/>
      <c r="C62" s="99"/>
      <c r="D62" s="99"/>
      <c r="E62" s="99"/>
      <c r="F62" s="83"/>
      <c r="G62" s="83"/>
      <c r="H62" s="23"/>
      <c r="I62" s="24"/>
      <c r="J62" s="24"/>
      <c r="K62" s="29"/>
      <c r="L62" s="24"/>
      <c r="M62" s="24"/>
      <c r="N62" s="24"/>
      <c r="O62" s="24"/>
      <c r="P62" s="49"/>
      <c r="Q62" s="29">
        <f>ROUND(G61*0.0491*0.3,0)</f>
        <v>816</v>
      </c>
      <c r="R62" s="54">
        <f>ROUND(G61*0.0491*0.35*1.7,0)</f>
        <v>1618</v>
      </c>
      <c r="S62" s="6"/>
    </row>
    <row r="63" spans="1:19" ht="21.75" customHeight="1">
      <c r="A63" s="94" t="s">
        <v>109</v>
      </c>
      <c r="B63" s="38" t="s">
        <v>35</v>
      </c>
      <c r="C63" s="98">
        <v>55401</v>
      </c>
      <c r="D63" s="98">
        <v>57800</v>
      </c>
      <c r="E63" s="98">
        <v>57800</v>
      </c>
      <c r="F63" s="82">
        <v>43900</v>
      </c>
      <c r="G63" s="82">
        <v>57800</v>
      </c>
      <c r="H63" s="23">
        <f t="shared" si="0"/>
        <v>3468</v>
      </c>
      <c r="I63" s="24">
        <f t="shared" si="1"/>
        <v>702</v>
      </c>
      <c r="J63" s="24">
        <f t="shared" si="2"/>
        <v>88</v>
      </c>
      <c r="K63" s="29">
        <f t="shared" si="5"/>
        <v>790</v>
      </c>
      <c r="L63" s="24">
        <f t="shared" si="3"/>
        <v>2458</v>
      </c>
      <c r="M63" s="24">
        <f t="shared" si="9"/>
        <v>307</v>
      </c>
      <c r="N63" s="24">
        <f>ROUNDUP(F63*0.09%,0)</f>
        <v>40</v>
      </c>
      <c r="O63" s="24">
        <f>ROUNDUP(F63*0.025%,0)</f>
        <v>11</v>
      </c>
      <c r="P63" s="49">
        <f t="shared" si="6"/>
        <v>2816</v>
      </c>
      <c r="Q63" s="29">
        <f t="shared" si="7"/>
        <v>851</v>
      </c>
      <c r="R63" s="54">
        <f t="shared" si="8"/>
        <v>2895</v>
      </c>
      <c r="S63" s="6"/>
    </row>
    <row r="64" spans="1:19" ht="21.75" customHeight="1">
      <c r="A64" s="95"/>
      <c r="B64" s="38"/>
      <c r="C64" s="99"/>
      <c r="D64" s="99"/>
      <c r="E64" s="99"/>
      <c r="F64" s="83"/>
      <c r="G64" s="83"/>
      <c r="H64" s="23"/>
      <c r="I64" s="24"/>
      <c r="J64" s="24"/>
      <c r="K64" s="29"/>
      <c r="L64" s="24"/>
      <c r="M64" s="24"/>
      <c r="N64" s="24"/>
      <c r="O64" s="24"/>
      <c r="P64" s="49"/>
      <c r="Q64" s="29">
        <f>ROUND(G63*0.0491*0.3,0)</f>
        <v>851</v>
      </c>
      <c r="R64" s="54">
        <f>ROUND(G63*0.0491*0.35*1.7,0)</f>
        <v>1689</v>
      </c>
      <c r="S64" s="6"/>
    </row>
    <row r="65" spans="1:19" ht="21.75" customHeight="1">
      <c r="A65" s="94" t="s">
        <v>110</v>
      </c>
      <c r="B65" s="38" t="s">
        <v>36</v>
      </c>
      <c r="C65" s="98">
        <v>57801</v>
      </c>
      <c r="D65" s="98">
        <v>60800</v>
      </c>
      <c r="E65" s="98">
        <v>60800</v>
      </c>
      <c r="F65" s="82">
        <v>43900</v>
      </c>
      <c r="G65" s="82">
        <v>60800</v>
      </c>
      <c r="H65" s="23">
        <f t="shared" si="0"/>
        <v>3648</v>
      </c>
      <c r="I65" s="24">
        <f t="shared" si="1"/>
        <v>702</v>
      </c>
      <c r="J65" s="24">
        <f t="shared" si="2"/>
        <v>88</v>
      </c>
      <c r="K65" s="29">
        <f t="shared" si="5"/>
        <v>790</v>
      </c>
      <c r="L65" s="24">
        <f t="shared" si="3"/>
        <v>2458</v>
      </c>
      <c r="M65" s="24">
        <f t="shared" si="9"/>
        <v>307</v>
      </c>
      <c r="N65" s="24">
        <f>ROUNDUP(F65*0.09%,0)</f>
        <v>40</v>
      </c>
      <c r="O65" s="24">
        <f>ROUNDUP(F65*0.025%,0)</f>
        <v>11</v>
      </c>
      <c r="P65" s="49">
        <f t="shared" si="6"/>
        <v>2816</v>
      </c>
      <c r="Q65" s="29">
        <f t="shared" si="7"/>
        <v>896</v>
      </c>
      <c r="R65" s="54">
        <f t="shared" si="8"/>
        <v>3045</v>
      </c>
      <c r="S65" s="6"/>
    </row>
    <row r="66" spans="1:19" ht="21.75" customHeight="1">
      <c r="A66" s="95"/>
      <c r="B66" s="38"/>
      <c r="C66" s="99"/>
      <c r="D66" s="99"/>
      <c r="E66" s="99"/>
      <c r="F66" s="83"/>
      <c r="G66" s="83"/>
      <c r="H66" s="23"/>
      <c r="I66" s="24"/>
      <c r="J66" s="24"/>
      <c r="K66" s="29"/>
      <c r="L66" s="24"/>
      <c r="M66" s="24"/>
      <c r="N66" s="24"/>
      <c r="O66" s="24"/>
      <c r="P66" s="49"/>
      <c r="Q66" s="29">
        <f>ROUND(G65*0.0491*0.3,0)</f>
        <v>896</v>
      </c>
      <c r="R66" s="54">
        <f>ROUND(G65*0.0491*0.35*1.7,0)</f>
        <v>1776</v>
      </c>
      <c r="S66" s="6"/>
    </row>
    <row r="67" spans="1:19" ht="21.75" customHeight="1">
      <c r="A67" s="94" t="s">
        <v>111</v>
      </c>
      <c r="B67" s="38" t="s">
        <v>37</v>
      </c>
      <c r="C67" s="98">
        <v>60801</v>
      </c>
      <c r="D67" s="98">
        <v>63800</v>
      </c>
      <c r="E67" s="98">
        <v>63800</v>
      </c>
      <c r="F67" s="82">
        <v>43900</v>
      </c>
      <c r="G67" s="82">
        <v>63800</v>
      </c>
      <c r="H67" s="23">
        <f t="shared" si="0"/>
        <v>3828</v>
      </c>
      <c r="I67" s="24">
        <f t="shared" si="1"/>
        <v>702</v>
      </c>
      <c r="J67" s="24">
        <f t="shared" si="2"/>
        <v>88</v>
      </c>
      <c r="K67" s="29">
        <f t="shared" si="5"/>
        <v>790</v>
      </c>
      <c r="L67" s="24">
        <f t="shared" si="3"/>
        <v>2458</v>
      </c>
      <c r="M67" s="24">
        <f t="shared" si="9"/>
        <v>307</v>
      </c>
      <c r="N67" s="24">
        <f>ROUNDUP(F67*0.09%,0)</f>
        <v>40</v>
      </c>
      <c r="O67" s="24">
        <f>ROUNDUP(F67*0.025%,0)</f>
        <v>11</v>
      </c>
      <c r="P67" s="49">
        <f t="shared" si="6"/>
        <v>2816</v>
      </c>
      <c r="Q67" s="29">
        <f t="shared" si="7"/>
        <v>940</v>
      </c>
      <c r="R67" s="54">
        <f t="shared" si="8"/>
        <v>3195</v>
      </c>
      <c r="S67" s="6"/>
    </row>
    <row r="68" spans="1:19" ht="21.75" customHeight="1">
      <c r="A68" s="95"/>
      <c r="B68" s="38"/>
      <c r="C68" s="99"/>
      <c r="D68" s="99"/>
      <c r="E68" s="99"/>
      <c r="F68" s="83"/>
      <c r="G68" s="83"/>
      <c r="H68" s="23"/>
      <c r="I68" s="24"/>
      <c r="J68" s="24"/>
      <c r="K68" s="29"/>
      <c r="L68" s="24"/>
      <c r="M68" s="24"/>
      <c r="N68" s="24"/>
      <c r="O68" s="24"/>
      <c r="P68" s="49"/>
      <c r="Q68" s="29">
        <f>ROUND(G67*0.0491*0.3,0)</f>
        <v>940</v>
      </c>
      <c r="R68" s="54">
        <f>ROUND(G67*0.0491*0.35*1.7,0)</f>
        <v>1864</v>
      </c>
      <c r="S68" s="6"/>
    </row>
    <row r="69" spans="1:19" ht="21.75" customHeight="1">
      <c r="A69" s="94" t="s">
        <v>112</v>
      </c>
      <c r="B69" s="38" t="s">
        <v>38</v>
      </c>
      <c r="C69" s="98">
        <v>63801</v>
      </c>
      <c r="D69" s="98">
        <v>66800</v>
      </c>
      <c r="E69" s="98">
        <v>66800</v>
      </c>
      <c r="F69" s="82">
        <v>43900</v>
      </c>
      <c r="G69" s="82">
        <v>66800</v>
      </c>
      <c r="H69" s="23">
        <f t="shared" si="0"/>
        <v>4008</v>
      </c>
      <c r="I69" s="24">
        <f t="shared" si="1"/>
        <v>702</v>
      </c>
      <c r="J69" s="24">
        <f t="shared" si="2"/>
        <v>88</v>
      </c>
      <c r="K69" s="29">
        <f t="shared" si="5"/>
        <v>790</v>
      </c>
      <c r="L69" s="24">
        <f t="shared" si="3"/>
        <v>2458</v>
      </c>
      <c r="M69" s="24">
        <f t="shared" si="9"/>
        <v>307</v>
      </c>
      <c r="N69" s="24">
        <f>ROUNDUP(F69*0.09%,0)</f>
        <v>40</v>
      </c>
      <c r="O69" s="24">
        <f>ROUNDUP(F69*0.025%,0)</f>
        <v>11</v>
      </c>
      <c r="P69" s="49">
        <f t="shared" si="6"/>
        <v>2816</v>
      </c>
      <c r="Q69" s="29">
        <f t="shared" si="7"/>
        <v>984</v>
      </c>
      <c r="R69" s="54">
        <f t="shared" si="8"/>
        <v>3345</v>
      </c>
      <c r="S69" s="6"/>
    </row>
    <row r="70" spans="1:19" ht="21.75" customHeight="1">
      <c r="A70" s="95"/>
      <c r="B70" s="38"/>
      <c r="C70" s="99"/>
      <c r="D70" s="99"/>
      <c r="E70" s="99"/>
      <c r="F70" s="83"/>
      <c r="G70" s="83"/>
      <c r="H70" s="23"/>
      <c r="I70" s="24"/>
      <c r="J70" s="24"/>
      <c r="K70" s="29"/>
      <c r="L70" s="24"/>
      <c r="M70" s="24"/>
      <c r="N70" s="24"/>
      <c r="O70" s="24"/>
      <c r="P70" s="49"/>
      <c r="Q70" s="29">
        <f>ROUND(G69*0.0491*0.3,0)</f>
        <v>984</v>
      </c>
      <c r="R70" s="54">
        <f>ROUND(G69*0.0491*0.35*1.7,0)</f>
        <v>1952</v>
      </c>
      <c r="S70" s="6"/>
    </row>
    <row r="71" spans="1:19" ht="21.75" customHeight="1">
      <c r="A71" s="94" t="s">
        <v>113</v>
      </c>
      <c r="B71" s="38" t="s">
        <v>39</v>
      </c>
      <c r="C71" s="98">
        <v>66801</v>
      </c>
      <c r="D71" s="98">
        <v>69800</v>
      </c>
      <c r="E71" s="98">
        <v>69800</v>
      </c>
      <c r="F71" s="82">
        <v>43900</v>
      </c>
      <c r="G71" s="82">
        <v>69800</v>
      </c>
      <c r="H71" s="23">
        <f t="shared" si="0"/>
        <v>4188</v>
      </c>
      <c r="I71" s="24">
        <f t="shared" si="1"/>
        <v>702</v>
      </c>
      <c r="J71" s="24">
        <f t="shared" si="2"/>
        <v>88</v>
      </c>
      <c r="K71" s="29">
        <f t="shared" si="5"/>
        <v>790</v>
      </c>
      <c r="L71" s="24">
        <f t="shared" si="3"/>
        <v>2458</v>
      </c>
      <c r="M71" s="24">
        <f t="shared" si="9"/>
        <v>307</v>
      </c>
      <c r="N71" s="24">
        <f>ROUNDUP(F71*0.09%,0)</f>
        <v>40</v>
      </c>
      <c r="O71" s="24">
        <f>ROUNDUP(F71*0.025%,0)</f>
        <v>11</v>
      </c>
      <c r="P71" s="49">
        <f t="shared" si="6"/>
        <v>2816</v>
      </c>
      <c r="Q71" s="29">
        <f t="shared" si="7"/>
        <v>1028</v>
      </c>
      <c r="R71" s="54">
        <f t="shared" si="8"/>
        <v>3496</v>
      </c>
      <c r="S71" s="6"/>
    </row>
    <row r="72" spans="1:19" ht="21.75" customHeight="1">
      <c r="A72" s="95"/>
      <c r="B72" s="38"/>
      <c r="C72" s="99"/>
      <c r="D72" s="99"/>
      <c r="E72" s="99"/>
      <c r="F72" s="83"/>
      <c r="G72" s="83"/>
      <c r="H72" s="23"/>
      <c r="I72" s="24"/>
      <c r="J72" s="24"/>
      <c r="K72" s="29"/>
      <c r="L72" s="24"/>
      <c r="M72" s="24"/>
      <c r="N72" s="24"/>
      <c r="O72" s="24"/>
      <c r="P72" s="49"/>
      <c r="Q72" s="29">
        <f>ROUND(G71*0.0491*0.3,0)</f>
        <v>1028</v>
      </c>
      <c r="R72" s="54">
        <f>ROUND(G71*0.0491*0.35*1.7,0)</f>
        <v>2039</v>
      </c>
      <c r="S72" s="6"/>
    </row>
    <row r="73" spans="1:19" ht="21.75" customHeight="1">
      <c r="A73" s="94" t="s">
        <v>114</v>
      </c>
      <c r="B73" s="38" t="s">
        <v>40</v>
      </c>
      <c r="C73" s="98">
        <v>69801</v>
      </c>
      <c r="D73" s="98">
        <v>72800</v>
      </c>
      <c r="E73" s="98">
        <v>72800</v>
      </c>
      <c r="F73" s="82">
        <v>43900</v>
      </c>
      <c r="G73" s="82">
        <v>72800</v>
      </c>
      <c r="H73" s="23">
        <f t="shared" si="0"/>
        <v>4368</v>
      </c>
      <c r="I73" s="24">
        <f t="shared" si="1"/>
        <v>702</v>
      </c>
      <c r="J73" s="24">
        <f t="shared" si="2"/>
        <v>88</v>
      </c>
      <c r="K73" s="29">
        <f t="shared" si="5"/>
        <v>790</v>
      </c>
      <c r="L73" s="24">
        <f t="shared" si="3"/>
        <v>2458</v>
      </c>
      <c r="M73" s="24">
        <f t="shared" si="9"/>
        <v>307</v>
      </c>
      <c r="N73" s="24">
        <f>ROUNDUP(F73*0.09%,0)</f>
        <v>40</v>
      </c>
      <c r="O73" s="24">
        <f>ROUNDUP(F73*0.025%,0)</f>
        <v>11</v>
      </c>
      <c r="P73" s="49">
        <f t="shared" si="6"/>
        <v>2816</v>
      </c>
      <c r="Q73" s="29">
        <f t="shared" si="7"/>
        <v>1072</v>
      </c>
      <c r="R73" s="54">
        <f t="shared" si="8"/>
        <v>3646</v>
      </c>
      <c r="S73" s="6"/>
    </row>
    <row r="74" spans="1:19" ht="21.75" customHeight="1">
      <c r="A74" s="95"/>
      <c r="B74" s="38"/>
      <c r="C74" s="99"/>
      <c r="D74" s="99"/>
      <c r="E74" s="99"/>
      <c r="F74" s="83"/>
      <c r="G74" s="83"/>
      <c r="H74" s="23"/>
      <c r="I74" s="24"/>
      <c r="J74" s="24"/>
      <c r="K74" s="29"/>
      <c r="L74" s="24"/>
      <c r="M74" s="24"/>
      <c r="N74" s="24"/>
      <c r="O74" s="24"/>
      <c r="P74" s="49"/>
      <c r="Q74" s="29">
        <f>ROUND(G73*0.0491*0.3,0)</f>
        <v>1072</v>
      </c>
      <c r="R74" s="54">
        <f>ROUND(G73*0.0491*0.35*1.7,0)</f>
        <v>2127</v>
      </c>
      <c r="S74" s="6"/>
    </row>
    <row r="75" spans="1:19" ht="21.75" customHeight="1">
      <c r="A75" s="94" t="s">
        <v>115</v>
      </c>
      <c r="B75" s="38" t="s">
        <v>41</v>
      </c>
      <c r="C75" s="98">
        <v>72801</v>
      </c>
      <c r="D75" s="98">
        <v>76500</v>
      </c>
      <c r="E75" s="98">
        <v>76500</v>
      </c>
      <c r="F75" s="82">
        <v>43900</v>
      </c>
      <c r="G75" s="82">
        <v>76500</v>
      </c>
      <c r="H75" s="23">
        <f t="shared" si="0"/>
        <v>4590</v>
      </c>
      <c r="I75" s="24">
        <f t="shared" si="1"/>
        <v>702</v>
      </c>
      <c r="J75" s="24">
        <f t="shared" si="2"/>
        <v>88</v>
      </c>
      <c r="K75" s="29">
        <f t="shared" si="5"/>
        <v>790</v>
      </c>
      <c r="L75" s="24">
        <f t="shared" si="3"/>
        <v>2458</v>
      </c>
      <c r="M75" s="24">
        <f t="shared" si="9"/>
        <v>307</v>
      </c>
      <c r="N75" s="24">
        <f>ROUNDUP(F75*0.09%,0)</f>
        <v>40</v>
      </c>
      <c r="O75" s="24">
        <f>ROUNDUP(F75*0.025%,0)</f>
        <v>11</v>
      </c>
      <c r="P75" s="49">
        <f t="shared" si="6"/>
        <v>2816</v>
      </c>
      <c r="Q75" s="29">
        <f t="shared" si="7"/>
        <v>1127</v>
      </c>
      <c r="R75" s="54">
        <f t="shared" si="8"/>
        <v>3831</v>
      </c>
      <c r="S75" s="6"/>
    </row>
    <row r="76" spans="1:19" ht="21.75" customHeight="1">
      <c r="A76" s="95"/>
      <c r="B76" s="38"/>
      <c r="C76" s="99"/>
      <c r="D76" s="99"/>
      <c r="E76" s="99"/>
      <c r="F76" s="83"/>
      <c r="G76" s="83"/>
      <c r="H76" s="23"/>
      <c r="I76" s="24"/>
      <c r="J76" s="24"/>
      <c r="K76" s="29"/>
      <c r="L76" s="24"/>
      <c r="M76" s="24"/>
      <c r="N76" s="24"/>
      <c r="O76" s="24"/>
      <c r="P76" s="49"/>
      <c r="Q76" s="29">
        <f>ROUND(G75*0.0491*0.3,0)</f>
        <v>1127</v>
      </c>
      <c r="R76" s="54">
        <f>ROUND(G75*0.0491*0.35*1.7,0)</f>
        <v>2235</v>
      </c>
      <c r="S76" s="6"/>
    </row>
    <row r="77" spans="1:19" ht="21.75" customHeight="1">
      <c r="A77" s="94" t="s">
        <v>116</v>
      </c>
      <c r="B77" s="38" t="s">
        <v>42</v>
      </c>
      <c r="C77" s="98">
        <v>76501</v>
      </c>
      <c r="D77" s="98">
        <v>80200</v>
      </c>
      <c r="E77" s="98">
        <v>80200</v>
      </c>
      <c r="F77" s="82">
        <v>43900</v>
      </c>
      <c r="G77" s="82">
        <v>80200</v>
      </c>
      <c r="H77" s="23">
        <f t="shared" si="0"/>
        <v>4812</v>
      </c>
      <c r="I77" s="24">
        <f t="shared" si="1"/>
        <v>702</v>
      </c>
      <c r="J77" s="24">
        <f t="shared" si="2"/>
        <v>88</v>
      </c>
      <c r="K77" s="29">
        <f t="shared" si="5"/>
        <v>790</v>
      </c>
      <c r="L77" s="24">
        <f t="shared" si="3"/>
        <v>2458</v>
      </c>
      <c r="M77" s="24">
        <f t="shared" si="9"/>
        <v>307</v>
      </c>
      <c r="N77" s="24">
        <f>ROUNDUP(F77*0.09%,0)</f>
        <v>40</v>
      </c>
      <c r="O77" s="24">
        <f>ROUNDUP(F77*0.025%,0)</f>
        <v>11</v>
      </c>
      <c r="P77" s="49">
        <f t="shared" si="6"/>
        <v>2816</v>
      </c>
      <c r="Q77" s="29">
        <f t="shared" si="7"/>
        <v>1181</v>
      </c>
      <c r="R77" s="54">
        <f t="shared" si="8"/>
        <v>4017</v>
      </c>
      <c r="S77" s="6"/>
    </row>
    <row r="78" spans="1:19" ht="21.75" customHeight="1">
      <c r="A78" s="95"/>
      <c r="B78" s="38"/>
      <c r="C78" s="99"/>
      <c r="D78" s="99"/>
      <c r="E78" s="99"/>
      <c r="F78" s="83"/>
      <c r="G78" s="83"/>
      <c r="H78" s="23"/>
      <c r="I78" s="24"/>
      <c r="J78" s="24"/>
      <c r="K78" s="29"/>
      <c r="L78" s="24"/>
      <c r="M78" s="24"/>
      <c r="N78" s="24"/>
      <c r="O78" s="24"/>
      <c r="P78" s="49"/>
      <c r="Q78" s="29">
        <f>ROUND(G77*0.0491*0.3,0)</f>
        <v>1181</v>
      </c>
      <c r="R78" s="54">
        <f>ROUND(G77*0.0491*0.35*1.7,0)</f>
        <v>2343</v>
      </c>
      <c r="S78" s="6"/>
    </row>
    <row r="79" spans="1:19" ht="21.75" customHeight="1">
      <c r="A79" s="94" t="s">
        <v>117</v>
      </c>
      <c r="B79" s="38" t="s">
        <v>43</v>
      </c>
      <c r="C79" s="98">
        <v>80201</v>
      </c>
      <c r="D79" s="98">
        <v>83900</v>
      </c>
      <c r="E79" s="98">
        <v>83900</v>
      </c>
      <c r="F79" s="82">
        <v>43900</v>
      </c>
      <c r="G79" s="82">
        <v>83900</v>
      </c>
      <c r="H79" s="23">
        <f t="shared" si="0"/>
        <v>5034</v>
      </c>
      <c r="I79" s="24">
        <f t="shared" si="1"/>
        <v>702</v>
      </c>
      <c r="J79" s="24">
        <f t="shared" si="2"/>
        <v>88</v>
      </c>
      <c r="K79" s="29">
        <f t="shared" si="5"/>
        <v>790</v>
      </c>
      <c r="L79" s="24">
        <f t="shared" si="3"/>
        <v>2458</v>
      </c>
      <c r="M79" s="24">
        <f t="shared" si="9"/>
        <v>307</v>
      </c>
      <c r="N79" s="24">
        <f>ROUNDUP(F79*0.09%,0)</f>
        <v>40</v>
      </c>
      <c r="O79" s="24">
        <f>ROUNDUP(F79*0.025%,0)</f>
        <v>11</v>
      </c>
      <c r="P79" s="49">
        <f t="shared" si="6"/>
        <v>2816</v>
      </c>
      <c r="Q79" s="29">
        <f t="shared" si="7"/>
        <v>1236</v>
      </c>
      <c r="R79" s="54">
        <f t="shared" si="8"/>
        <v>4202</v>
      </c>
      <c r="S79" s="6"/>
    </row>
    <row r="80" spans="1:19" ht="21.75" customHeight="1">
      <c r="A80" s="95"/>
      <c r="B80" s="38"/>
      <c r="C80" s="99"/>
      <c r="D80" s="99"/>
      <c r="E80" s="99"/>
      <c r="F80" s="83"/>
      <c r="G80" s="83"/>
      <c r="H80" s="23"/>
      <c r="I80" s="24"/>
      <c r="J80" s="24"/>
      <c r="K80" s="29"/>
      <c r="L80" s="24"/>
      <c r="M80" s="24"/>
      <c r="N80" s="24"/>
      <c r="O80" s="24"/>
      <c r="P80" s="49"/>
      <c r="Q80" s="29">
        <f>ROUND(G79*0.0491*0.3,0)</f>
        <v>1236</v>
      </c>
      <c r="R80" s="54">
        <f>ROUND(G79*0.0491*0.35*1.7,0)</f>
        <v>2451</v>
      </c>
      <c r="S80" s="6"/>
    </row>
    <row r="81" spans="1:19" ht="21.75" customHeight="1">
      <c r="A81" s="94" t="s">
        <v>118</v>
      </c>
      <c r="B81" s="38" t="s">
        <v>44</v>
      </c>
      <c r="C81" s="98">
        <v>83901</v>
      </c>
      <c r="D81" s="98">
        <v>87600</v>
      </c>
      <c r="E81" s="98">
        <v>87600</v>
      </c>
      <c r="F81" s="82">
        <v>43900</v>
      </c>
      <c r="G81" s="82">
        <v>87600</v>
      </c>
      <c r="H81" s="23">
        <f t="shared" si="0"/>
        <v>5256</v>
      </c>
      <c r="I81" s="24">
        <f t="shared" si="1"/>
        <v>702</v>
      </c>
      <c r="J81" s="24">
        <f t="shared" si="2"/>
        <v>88</v>
      </c>
      <c r="K81" s="29">
        <f t="shared" si="5"/>
        <v>790</v>
      </c>
      <c r="L81" s="24">
        <f t="shared" si="3"/>
        <v>2458</v>
      </c>
      <c r="M81" s="24">
        <f t="shared" si="9"/>
        <v>307</v>
      </c>
      <c r="N81" s="24">
        <f>ROUNDUP(F81*0.09%,0)</f>
        <v>40</v>
      </c>
      <c r="O81" s="24">
        <f>ROUNDUP(F81*0.025%,0)</f>
        <v>11</v>
      </c>
      <c r="P81" s="49">
        <f t="shared" si="6"/>
        <v>2816</v>
      </c>
      <c r="Q81" s="29">
        <f t="shared" si="7"/>
        <v>1290</v>
      </c>
      <c r="R81" s="54">
        <f t="shared" si="8"/>
        <v>4387</v>
      </c>
      <c r="S81" s="6"/>
    </row>
    <row r="82" spans="1:19" ht="21.75" customHeight="1">
      <c r="A82" s="95"/>
      <c r="B82" s="38"/>
      <c r="C82" s="99"/>
      <c r="D82" s="99"/>
      <c r="E82" s="99"/>
      <c r="F82" s="83"/>
      <c r="G82" s="83"/>
      <c r="H82" s="23"/>
      <c r="I82" s="24"/>
      <c r="J82" s="24"/>
      <c r="K82" s="29"/>
      <c r="L82" s="24"/>
      <c r="M82" s="24"/>
      <c r="N82" s="24"/>
      <c r="O82" s="24"/>
      <c r="P82" s="49"/>
      <c r="Q82" s="29">
        <f>ROUND(G81*0.0491*0.3,0)</f>
        <v>1290</v>
      </c>
      <c r="R82" s="54">
        <f>ROUND(G81*0.0491*0.35*1.7,0)</f>
        <v>2559</v>
      </c>
      <c r="S82" s="6"/>
    </row>
    <row r="83" spans="1:19" ht="21.75" customHeight="1">
      <c r="A83" s="94" t="s">
        <v>119</v>
      </c>
      <c r="B83" s="38" t="s">
        <v>45</v>
      </c>
      <c r="C83" s="98">
        <v>87601</v>
      </c>
      <c r="D83" s="98">
        <v>92100</v>
      </c>
      <c r="E83" s="98">
        <v>92100</v>
      </c>
      <c r="F83" s="82">
        <v>43900</v>
      </c>
      <c r="G83" s="82">
        <v>92100</v>
      </c>
      <c r="H83" s="23">
        <f t="shared" si="0"/>
        <v>5526</v>
      </c>
      <c r="I83" s="24">
        <f t="shared" si="1"/>
        <v>702</v>
      </c>
      <c r="J83" s="24">
        <f t="shared" si="2"/>
        <v>88</v>
      </c>
      <c r="K83" s="29">
        <f t="shared" si="5"/>
        <v>790</v>
      </c>
      <c r="L83" s="24">
        <f t="shared" si="3"/>
        <v>2458</v>
      </c>
      <c r="M83" s="24">
        <f t="shared" si="9"/>
        <v>307</v>
      </c>
      <c r="N83" s="24">
        <f>ROUNDUP(F83*0.09%,0)</f>
        <v>40</v>
      </c>
      <c r="O83" s="24">
        <f>ROUNDUP(F83*0.025%,0)</f>
        <v>11</v>
      </c>
      <c r="P83" s="49">
        <f t="shared" si="6"/>
        <v>2816</v>
      </c>
      <c r="Q83" s="29">
        <f t="shared" si="7"/>
        <v>1357</v>
      </c>
      <c r="R83" s="54">
        <f t="shared" si="8"/>
        <v>4613</v>
      </c>
      <c r="S83" s="6"/>
    </row>
    <row r="84" spans="1:19" ht="21.75" customHeight="1">
      <c r="A84" s="95"/>
      <c r="B84" s="38"/>
      <c r="C84" s="99"/>
      <c r="D84" s="99"/>
      <c r="E84" s="99"/>
      <c r="F84" s="83"/>
      <c r="G84" s="83"/>
      <c r="H84" s="23"/>
      <c r="I84" s="24"/>
      <c r="J84" s="24"/>
      <c r="K84" s="29"/>
      <c r="L84" s="24"/>
      <c r="M84" s="24"/>
      <c r="N84" s="24"/>
      <c r="O84" s="24"/>
      <c r="P84" s="49"/>
      <c r="Q84" s="29">
        <f>ROUND(G83*0.0491*0.3,0)</f>
        <v>1357</v>
      </c>
      <c r="R84" s="54">
        <f>ROUND(G83*0.0491*0.35*1.7,0)</f>
        <v>2691</v>
      </c>
      <c r="S84" s="6"/>
    </row>
    <row r="85" spans="1:19" ht="21.75" customHeight="1">
      <c r="A85" s="94" t="s">
        <v>120</v>
      </c>
      <c r="B85" s="38" t="s">
        <v>46</v>
      </c>
      <c r="C85" s="98">
        <v>92101</v>
      </c>
      <c r="D85" s="98">
        <v>96600</v>
      </c>
      <c r="E85" s="98">
        <v>96600</v>
      </c>
      <c r="F85" s="82">
        <v>43900</v>
      </c>
      <c r="G85" s="82">
        <v>96600</v>
      </c>
      <c r="H85" s="23">
        <f t="shared" si="0"/>
        <v>5796</v>
      </c>
      <c r="I85" s="24">
        <f t="shared" si="1"/>
        <v>702</v>
      </c>
      <c r="J85" s="24">
        <f t="shared" si="2"/>
        <v>88</v>
      </c>
      <c r="K85" s="29">
        <f t="shared" si="5"/>
        <v>790</v>
      </c>
      <c r="L85" s="24">
        <f t="shared" si="3"/>
        <v>2458</v>
      </c>
      <c r="M85" s="24">
        <f t="shared" si="9"/>
        <v>307</v>
      </c>
      <c r="N85" s="24">
        <f>ROUNDUP(F85*0.09%,0)</f>
        <v>40</v>
      </c>
      <c r="O85" s="24">
        <f>ROUNDUP(F85*0.025%,0)</f>
        <v>11</v>
      </c>
      <c r="P85" s="49">
        <f t="shared" si="6"/>
        <v>2816</v>
      </c>
      <c r="Q85" s="29">
        <f t="shared" si="7"/>
        <v>1423</v>
      </c>
      <c r="R85" s="54">
        <f t="shared" si="8"/>
        <v>4838</v>
      </c>
      <c r="S85" s="6"/>
    </row>
    <row r="86" spans="1:19" ht="21.75" customHeight="1">
      <c r="A86" s="95"/>
      <c r="B86" s="38"/>
      <c r="C86" s="99"/>
      <c r="D86" s="99"/>
      <c r="E86" s="99"/>
      <c r="F86" s="83"/>
      <c r="G86" s="83"/>
      <c r="H86" s="23"/>
      <c r="I86" s="24"/>
      <c r="J86" s="24"/>
      <c r="K86" s="29"/>
      <c r="L86" s="24"/>
      <c r="M86" s="24"/>
      <c r="N86" s="24"/>
      <c r="O86" s="24"/>
      <c r="P86" s="49"/>
      <c r="Q86" s="29">
        <f>ROUND(G85*0.0491*0.3,0)</f>
        <v>1423</v>
      </c>
      <c r="R86" s="54">
        <f>ROUND(G85*0.0491*0.35*1.7,0)</f>
        <v>2822</v>
      </c>
      <c r="S86" s="6"/>
    </row>
    <row r="87" spans="1:19" ht="21.75" customHeight="1">
      <c r="A87" s="94" t="s">
        <v>121</v>
      </c>
      <c r="B87" s="38" t="s">
        <v>47</v>
      </c>
      <c r="C87" s="98">
        <v>96601</v>
      </c>
      <c r="D87" s="98">
        <v>101100</v>
      </c>
      <c r="E87" s="98">
        <v>101100</v>
      </c>
      <c r="F87" s="82">
        <v>43900</v>
      </c>
      <c r="G87" s="82">
        <v>101100</v>
      </c>
      <c r="H87" s="23">
        <f t="shared" si="0"/>
        <v>6066</v>
      </c>
      <c r="I87" s="24">
        <f t="shared" si="1"/>
        <v>702</v>
      </c>
      <c r="J87" s="24">
        <f t="shared" si="2"/>
        <v>88</v>
      </c>
      <c r="K87" s="29">
        <f t="shared" si="5"/>
        <v>790</v>
      </c>
      <c r="L87" s="24">
        <f t="shared" si="3"/>
        <v>2458</v>
      </c>
      <c r="M87" s="24">
        <f t="shared" si="9"/>
        <v>307</v>
      </c>
      <c r="N87" s="24">
        <f>ROUNDUP(F87*0.09%,0)</f>
        <v>40</v>
      </c>
      <c r="O87" s="24">
        <f>ROUNDUP(F87*0.025%,0)</f>
        <v>11</v>
      </c>
      <c r="P87" s="49">
        <f t="shared" si="6"/>
        <v>2816</v>
      </c>
      <c r="Q87" s="29">
        <f t="shared" si="7"/>
        <v>1489</v>
      </c>
      <c r="R87" s="54">
        <f t="shared" si="8"/>
        <v>5063</v>
      </c>
      <c r="S87" s="6"/>
    </row>
    <row r="88" spans="1:19" ht="21.75" customHeight="1">
      <c r="A88" s="95"/>
      <c r="B88" s="38"/>
      <c r="C88" s="99"/>
      <c r="D88" s="99"/>
      <c r="E88" s="99"/>
      <c r="F88" s="83"/>
      <c r="G88" s="83"/>
      <c r="H88" s="23"/>
      <c r="I88" s="24"/>
      <c r="J88" s="24"/>
      <c r="K88" s="29"/>
      <c r="L88" s="24"/>
      <c r="M88" s="24"/>
      <c r="N88" s="24"/>
      <c r="O88" s="24"/>
      <c r="P88" s="49"/>
      <c r="Q88" s="29">
        <f>ROUND(G87*0.0491*0.3,0)</f>
        <v>1489</v>
      </c>
      <c r="R88" s="54">
        <f>ROUND(G87*0.0491*0.35*1.7,0)</f>
        <v>2954</v>
      </c>
      <c r="S88" s="6"/>
    </row>
    <row r="89" spans="1:19" ht="21.75" customHeight="1">
      <c r="A89" s="94" t="s">
        <v>122</v>
      </c>
      <c r="B89" s="38" t="s">
        <v>48</v>
      </c>
      <c r="C89" s="98">
        <v>101101</v>
      </c>
      <c r="D89" s="98">
        <v>105600</v>
      </c>
      <c r="E89" s="98">
        <v>105600</v>
      </c>
      <c r="F89" s="82">
        <v>43900</v>
      </c>
      <c r="G89" s="82">
        <v>105600</v>
      </c>
      <c r="H89" s="23">
        <f t="shared" si="0"/>
        <v>6336</v>
      </c>
      <c r="I89" s="24">
        <f t="shared" si="1"/>
        <v>702</v>
      </c>
      <c r="J89" s="24">
        <f t="shared" si="2"/>
        <v>88</v>
      </c>
      <c r="K89" s="29">
        <f t="shared" si="5"/>
        <v>790</v>
      </c>
      <c r="L89" s="24">
        <f t="shared" si="3"/>
        <v>2458</v>
      </c>
      <c r="M89" s="24">
        <f t="shared" si="9"/>
        <v>307</v>
      </c>
      <c r="N89" s="24">
        <f>ROUNDUP(F89*0.09%,0)</f>
        <v>40</v>
      </c>
      <c r="O89" s="24">
        <f>ROUNDUP(F89*0.025%,0)</f>
        <v>11</v>
      </c>
      <c r="P89" s="49">
        <f t="shared" si="6"/>
        <v>2816</v>
      </c>
      <c r="Q89" s="29">
        <f t="shared" si="7"/>
        <v>1555</v>
      </c>
      <c r="R89" s="54">
        <f t="shared" si="8"/>
        <v>5289</v>
      </c>
      <c r="S89" s="6"/>
    </row>
    <row r="90" spans="1:19" ht="21.75" customHeight="1">
      <c r="A90" s="95"/>
      <c r="B90" s="38"/>
      <c r="C90" s="99"/>
      <c r="D90" s="99"/>
      <c r="E90" s="99"/>
      <c r="F90" s="83"/>
      <c r="G90" s="83"/>
      <c r="H90" s="23"/>
      <c r="I90" s="24"/>
      <c r="J90" s="24"/>
      <c r="K90" s="29"/>
      <c r="L90" s="24"/>
      <c r="M90" s="24"/>
      <c r="N90" s="24"/>
      <c r="O90" s="24"/>
      <c r="P90" s="49"/>
      <c r="Q90" s="29">
        <f>ROUND(G89*0.0491*0.3,0)</f>
        <v>1555</v>
      </c>
      <c r="R90" s="54">
        <f>ROUND(G89*0.0491*0.35*1.7,0)</f>
        <v>3085</v>
      </c>
      <c r="S90" s="6"/>
    </row>
    <row r="91" spans="1:19" ht="21.75" customHeight="1">
      <c r="A91" s="94" t="s">
        <v>123</v>
      </c>
      <c r="B91" s="38" t="s">
        <v>49</v>
      </c>
      <c r="C91" s="98">
        <v>105601</v>
      </c>
      <c r="D91" s="98">
        <v>110100</v>
      </c>
      <c r="E91" s="98">
        <v>110100</v>
      </c>
      <c r="F91" s="82">
        <v>43900</v>
      </c>
      <c r="G91" s="82">
        <v>110100</v>
      </c>
      <c r="H91" s="23">
        <f t="shared" si="0"/>
        <v>6606</v>
      </c>
      <c r="I91" s="24">
        <f t="shared" si="1"/>
        <v>702</v>
      </c>
      <c r="J91" s="24">
        <f t="shared" si="2"/>
        <v>88</v>
      </c>
      <c r="K91" s="29">
        <f t="shared" si="5"/>
        <v>790</v>
      </c>
      <c r="L91" s="24">
        <f t="shared" si="3"/>
        <v>2458</v>
      </c>
      <c r="M91" s="24">
        <f t="shared" si="9"/>
        <v>307</v>
      </c>
      <c r="N91" s="24">
        <f>ROUNDUP(F91*0.09%,0)</f>
        <v>40</v>
      </c>
      <c r="O91" s="24">
        <f>ROUNDUP(F91*0.025%,0)</f>
        <v>11</v>
      </c>
      <c r="P91" s="49">
        <f t="shared" si="6"/>
        <v>2816</v>
      </c>
      <c r="Q91" s="29">
        <f t="shared" si="7"/>
        <v>1622</v>
      </c>
      <c r="R91" s="54">
        <f t="shared" si="8"/>
        <v>5514</v>
      </c>
      <c r="S91" s="6"/>
    </row>
    <row r="92" spans="1:19" ht="21.75" customHeight="1">
      <c r="A92" s="95"/>
      <c r="B92" s="38"/>
      <c r="C92" s="99"/>
      <c r="D92" s="99"/>
      <c r="E92" s="99"/>
      <c r="F92" s="83"/>
      <c r="G92" s="83"/>
      <c r="H92" s="23"/>
      <c r="I92" s="24"/>
      <c r="J92" s="24"/>
      <c r="K92" s="29"/>
      <c r="L92" s="24"/>
      <c r="M92" s="24"/>
      <c r="N92" s="24"/>
      <c r="O92" s="24"/>
      <c r="P92" s="49"/>
      <c r="Q92" s="29">
        <f>ROUND(G91*0.0491*0.3,0)</f>
        <v>1622</v>
      </c>
      <c r="R92" s="54">
        <f>ROUND(G91*0.0491*0.35*1.7,0)</f>
        <v>3217</v>
      </c>
      <c r="S92" s="6"/>
    </row>
    <row r="93" spans="1:19" ht="21.75" customHeight="1">
      <c r="A93" s="94" t="s">
        <v>124</v>
      </c>
      <c r="B93" s="38" t="s">
        <v>50</v>
      </c>
      <c r="C93" s="98">
        <v>110101</v>
      </c>
      <c r="D93" s="98">
        <v>115500</v>
      </c>
      <c r="E93" s="98">
        <v>115500</v>
      </c>
      <c r="F93" s="82">
        <v>43900</v>
      </c>
      <c r="G93" s="82">
        <v>115500</v>
      </c>
      <c r="H93" s="23">
        <f t="shared" si="0"/>
        <v>6930</v>
      </c>
      <c r="I93" s="24">
        <f t="shared" si="1"/>
        <v>702</v>
      </c>
      <c r="J93" s="24">
        <f t="shared" si="2"/>
        <v>88</v>
      </c>
      <c r="K93" s="29">
        <f t="shared" si="5"/>
        <v>790</v>
      </c>
      <c r="L93" s="24">
        <f t="shared" si="3"/>
        <v>2458</v>
      </c>
      <c r="M93" s="24">
        <f t="shared" si="9"/>
        <v>307</v>
      </c>
      <c r="N93" s="24">
        <f>ROUNDUP(F93*0.09%,0)</f>
        <v>40</v>
      </c>
      <c r="O93" s="24">
        <f>ROUNDUP(F93*0.025%,0)</f>
        <v>11</v>
      </c>
      <c r="P93" s="49">
        <f t="shared" si="6"/>
        <v>2816</v>
      </c>
      <c r="Q93" s="29">
        <f t="shared" si="7"/>
        <v>1701</v>
      </c>
      <c r="R93" s="54">
        <f t="shared" si="8"/>
        <v>5784</v>
      </c>
      <c r="S93" s="6"/>
    </row>
    <row r="94" spans="1:19" ht="21.75" customHeight="1">
      <c r="A94" s="95"/>
      <c r="B94" s="38"/>
      <c r="C94" s="99"/>
      <c r="D94" s="99"/>
      <c r="E94" s="99"/>
      <c r="F94" s="83"/>
      <c r="G94" s="83"/>
      <c r="H94" s="23"/>
      <c r="I94" s="24"/>
      <c r="J94" s="24"/>
      <c r="K94" s="29"/>
      <c r="L94" s="24"/>
      <c r="M94" s="24"/>
      <c r="N94" s="24"/>
      <c r="O94" s="24"/>
      <c r="P94" s="49"/>
      <c r="Q94" s="29">
        <f>ROUND(G93*0.0491*0.3,0)</f>
        <v>1701</v>
      </c>
      <c r="R94" s="54">
        <f>ROUND(G93*0.0491*0.35*1.7,0)</f>
        <v>3374</v>
      </c>
      <c r="S94" s="6"/>
    </row>
    <row r="95" spans="1:19" ht="21.75" customHeight="1">
      <c r="A95" s="94" t="s">
        <v>125</v>
      </c>
      <c r="B95" s="38" t="s">
        <v>51</v>
      </c>
      <c r="C95" s="98">
        <v>115501</v>
      </c>
      <c r="D95" s="98">
        <v>120900</v>
      </c>
      <c r="E95" s="98">
        <v>120900</v>
      </c>
      <c r="F95" s="82">
        <v>43900</v>
      </c>
      <c r="G95" s="82">
        <v>120900</v>
      </c>
      <c r="H95" s="23">
        <f t="shared" si="0"/>
        <v>7254</v>
      </c>
      <c r="I95" s="24">
        <f t="shared" si="1"/>
        <v>702</v>
      </c>
      <c r="J95" s="24">
        <f t="shared" si="2"/>
        <v>88</v>
      </c>
      <c r="K95" s="29">
        <f t="shared" si="5"/>
        <v>790</v>
      </c>
      <c r="L95" s="24">
        <f t="shared" si="3"/>
        <v>2458</v>
      </c>
      <c r="M95" s="24">
        <f t="shared" si="9"/>
        <v>307</v>
      </c>
      <c r="N95" s="24">
        <f>ROUNDUP(F95*0.09%,0)</f>
        <v>40</v>
      </c>
      <c r="O95" s="24">
        <f>ROUNDUP(F95*0.025%,0)</f>
        <v>11</v>
      </c>
      <c r="P95" s="49">
        <f t="shared" si="6"/>
        <v>2816</v>
      </c>
      <c r="Q95" s="29">
        <f t="shared" si="7"/>
        <v>1781</v>
      </c>
      <c r="R95" s="54">
        <f t="shared" si="8"/>
        <v>6055</v>
      </c>
      <c r="S95" s="6"/>
    </row>
    <row r="96" spans="1:19" ht="21.75" customHeight="1">
      <c r="A96" s="95"/>
      <c r="B96" s="38"/>
      <c r="C96" s="99"/>
      <c r="D96" s="99"/>
      <c r="E96" s="99"/>
      <c r="F96" s="83"/>
      <c r="G96" s="83"/>
      <c r="H96" s="23"/>
      <c r="I96" s="24"/>
      <c r="J96" s="24"/>
      <c r="K96" s="29"/>
      <c r="L96" s="24"/>
      <c r="M96" s="24"/>
      <c r="N96" s="24"/>
      <c r="O96" s="24"/>
      <c r="P96" s="49"/>
      <c r="Q96" s="29">
        <f>ROUND(G95*0.0491*0.3,0)</f>
        <v>1781</v>
      </c>
      <c r="R96" s="54">
        <f>ROUND(G95*0.0491*0.35*1.7,0)</f>
        <v>3532</v>
      </c>
      <c r="S96" s="6"/>
    </row>
    <row r="97" spans="1:19" ht="21.75" customHeight="1">
      <c r="A97" s="94" t="s">
        <v>126</v>
      </c>
      <c r="B97" s="38" t="s">
        <v>52</v>
      </c>
      <c r="C97" s="98">
        <v>120901</v>
      </c>
      <c r="D97" s="98">
        <v>126300</v>
      </c>
      <c r="E97" s="98">
        <v>126300</v>
      </c>
      <c r="F97" s="82">
        <v>43900</v>
      </c>
      <c r="G97" s="82">
        <v>126300</v>
      </c>
      <c r="H97" s="23">
        <f t="shared" si="0"/>
        <v>7578</v>
      </c>
      <c r="I97" s="24">
        <f t="shared" si="1"/>
        <v>702</v>
      </c>
      <c r="J97" s="24">
        <f t="shared" si="2"/>
        <v>88</v>
      </c>
      <c r="K97" s="29">
        <f t="shared" si="5"/>
        <v>790</v>
      </c>
      <c r="L97" s="24">
        <f t="shared" si="3"/>
        <v>2458</v>
      </c>
      <c r="M97" s="24">
        <f t="shared" si="9"/>
        <v>307</v>
      </c>
      <c r="N97" s="24">
        <f>ROUNDUP(F97*0.09%,0)</f>
        <v>40</v>
      </c>
      <c r="O97" s="24">
        <f>ROUNDUP(F97*0.025%,0)</f>
        <v>11</v>
      </c>
      <c r="P97" s="49">
        <f t="shared" si="6"/>
        <v>2816</v>
      </c>
      <c r="Q97" s="29">
        <f t="shared" si="7"/>
        <v>1860</v>
      </c>
      <c r="R97" s="54">
        <f t="shared" si="8"/>
        <v>6325</v>
      </c>
      <c r="S97" s="6"/>
    </row>
    <row r="98" spans="1:19" ht="21.75" customHeight="1">
      <c r="A98" s="95"/>
      <c r="B98" s="38"/>
      <c r="C98" s="99"/>
      <c r="D98" s="99"/>
      <c r="E98" s="99"/>
      <c r="F98" s="83"/>
      <c r="G98" s="83"/>
      <c r="H98" s="23"/>
      <c r="I98" s="24"/>
      <c r="J98" s="24"/>
      <c r="K98" s="29"/>
      <c r="L98" s="24"/>
      <c r="M98" s="24"/>
      <c r="N98" s="24"/>
      <c r="O98" s="24"/>
      <c r="P98" s="49"/>
      <c r="Q98" s="29">
        <f>ROUND(G97*0.0491*0.3,0)</f>
        <v>1860</v>
      </c>
      <c r="R98" s="54">
        <f>ROUND(G97*0.0491*0.35*1.7,0)</f>
        <v>3690</v>
      </c>
      <c r="S98" s="6"/>
    </row>
    <row r="99" spans="1:19" ht="21.75" customHeight="1">
      <c r="A99" s="94" t="s">
        <v>127</v>
      </c>
      <c r="B99" s="38" t="s">
        <v>53</v>
      </c>
      <c r="C99" s="98">
        <v>126301</v>
      </c>
      <c r="D99" s="98">
        <v>131700</v>
      </c>
      <c r="E99" s="98">
        <v>131700</v>
      </c>
      <c r="F99" s="82">
        <v>43900</v>
      </c>
      <c r="G99" s="82">
        <v>131700</v>
      </c>
      <c r="H99" s="23">
        <f t="shared" si="0"/>
        <v>7902</v>
      </c>
      <c r="I99" s="24">
        <f t="shared" si="1"/>
        <v>702</v>
      </c>
      <c r="J99" s="24">
        <f t="shared" si="2"/>
        <v>88</v>
      </c>
      <c r="K99" s="29">
        <f t="shared" si="5"/>
        <v>790</v>
      </c>
      <c r="L99" s="24">
        <f t="shared" si="3"/>
        <v>2458</v>
      </c>
      <c r="M99" s="24">
        <f t="shared" si="9"/>
        <v>307</v>
      </c>
      <c r="N99" s="24">
        <f>ROUNDUP(F99*0.09%,0)</f>
        <v>40</v>
      </c>
      <c r="O99" s="24">
        <f>ROUNDUP(F99*0.025%,0)</f>
        <v>11</v>
      </c>
      <c r="P99" s="49">
        <f t="shared" si="6"/>
        <v>2816</v>
      </c>
      <c r="Q99" s="29">
        <f t="shared" si="7"/>
        <v>1940</v>
      </c>
      <c r="R99" s="54">
        <f t="shared" si="8"/>
        <v>6596</v>
      </c>
      <c r="S99" s="6"/>
    </row>
    <row r="100" spans="1:19" ht="21.75" customHeight="1">
      <c r="A100" s="95"/>
      <c r="B100" s="38"/>
      <c r="C100" s="99"/>
      <c r="D100" s="99"/>
      <c r="E100" s="99"/>
      <c r="F100" s="83"/>
      <c r="G100" s="83"/>
      <c r="H100" s="23"/>
      <c r="I100" s="24"/>
      <c r="J100" s="24"/>
      <c r="K100" s="29"/>
      <c r="L100" s="24"/>
      <c r="M100" s="24"/>
      <c r="N100" s="24"/>
      <c r="O100" s="24"/>
      <c r="P100" s="49"/>
      <c r="Q100" s="29">
        <f>ROUND(G99*0.0491*0.3,0)</f>
        <v>1940</v>
      </c>
      <c r="R100" s="54">
        <f>ROUND(G99*0.0491*0.35*1.7,0)</f>
        <v>3848</v>
      </c>
      <c r="S100" s="6"/>
    </row>
    <row r="101" spans="1:19" ht="21.75" customHeight="1">
      <c r="A101" s="94" t="s">
        <v>128</v>
      </c>
      <c r="B101" s="38" t="s">
        <v>54</v>
      </c>
      <c r="C101" s="98">
        <v>131701</v>
      </c>
      <c r="D101" s="98">
        <v>137100</v>
      </c>
      <c r="E101" s="98">
        <v>137100</v>
      </c>
      <c r="F101" s="82">
        <v>43900</v>
      </c>
      <c r="G101" s="82">
        <v>137100</v>
      </c>
      <c r="H101" s="23">
        <f t="shared" si="0"/>
        <v>8226</v>
      </c>
      <c r="I101" s="24">
        <f t="shared" si="1"/>
        <v>702</v>
      </c>
      <c r="J101" s="24">
        <f t="shared" si="2"/>
        <v>88</v>
      </c>
      <c r="K101" s="29">
        <f t="shared" si="5"/>
        <v>790</v>
      </c>
      <c r="L101" s="24">
        <f t="shared" si="3"/>
        <v>2458</v>
      </c>
      <c r="M101" s="24">
        <f t="shared" si="9"/>
        <v>307</v>
      </c>
      <c r="N101" s="24">
        <f>ROUNDUP(F101*0.09%,0)</f>
        <v>40</v>
      </c>
      <c r="O101" s="24">
        <f>ROUNDUP(F101*0.025%,0)</f>
        <v>11</v>
      </c>
      <c r="P101" s="49">
        <f t="shared" si="6"/>
        <v>2816</v>
      </c>
      <c r="Q101" s="29">
        <f t="shared" si="7"/>
        <v>2019</v>
      </c>
      <c r="R101" s="54">
        <f t="shared" si="8"/>
        <v>6866</v>
      </c>
      <c r="S101" s="6"/>
    </row>
    <row r="102" spans="1:19" ht="21.75" customHeight="1">
      <c r="A102" s="95"/>
      <c r="B102" s="38"/>
      <c r="C102" s="99"/>
      <c r="D102" s="99"/>
      <c r="E102" s="99"/>
      <c r="F102" s="83"/>
      <c r="G102" s="83"/>
      <c r="H102" s="23"/>
      <c r="I102" s="24"/>
      <c r="J102" s="24"/>
      <c r="K102" s="29"/>
      <c r="L102" s="24"/>
      <c r="M102" s="24"/>
      <c r="N102" s="24"/>
      <c r="O102" s="24"/>
      <c r="P102" s="49"/>
      <c r="Q102" s="29">
        <f>ROUND(G101*0.0491*0.3,0)</f>
        <v>2019</v>
      </c>
      <c r="R102" s="54">
        <f>ROUND(G101*0.0491*0.35*1.7,0)</f>
        <v>4005</v>
      </c>
      <c r="S102" s="6"/>
    </row>
    <row r="103" spans="1:19" ht="21.75" customHeight="1">
      <c r="A103" s="94" t="s">
        <v>129</v>
      </c>
      <c r="B103" s="38" t="s">
        <v>55</v>
      </c>
      <c r="C103" s="98">
        <v>137101</v>
      </c>
      <c r="D103" s="98">
        <v>142500</v>
      </c>
      <c r="E103" s="98">
        <v>142500</v>
      </c>
      <c r="F103" s="82">
        <v>43900</v>
      </c>
      <c r="G103" s="82">
        <v>142500</v>
      </c>
      <c r="H103" s="23">
        <f t="shared" si="0"/>
        <v>8550</v>
      </c>
      <c r="I103" s="24">
        <f t="shared" si="1"/>
        <v>702</v>
      </c>
      <c r="J103" s="24">
        <f t="shared" si="2"/>
        <v>88</v>
      </c>
      <c r="K103" s="29">
        <f t="shared" si="5"/>
        <v>790</v>
      </c>
      <c r="L103" s="24">
        <f t="shared" si="3"/>
        <v>2458</v>
      </c>
      <c r="M103" s="24">
        <f t="shared" si="9"/>
        <v>307</v>
      </c>
      <c r="N103" s="24">
        <f>ROUNDUP(F103*0.09%,0)</f>
        <v>40</v>
      </c>
      <c r="O103" s="24">
        <f>ROUNDUP(F103*0.025%,0)</f>
        <v>11</v>
      </c>
      <c r="P103" s="49">
        <f t="shared" si="6"/>
        <v>2816</v>
      </c>
      <c r="Q103" s="29">
        <f t="shared" si="7"/>
        <v>2099</v>
      </c>
      <c r="R103" s="54">
        <f t="shared" si="8"/>
        <v>7137</v>
      </c>
      <c r="S103" s="6"/>
    </row>
    <row r="104" spans="1:19" ht="21.75" customHeight="1">
      <c r="A104" s="95"/>
      <c r="B104" s="38"/>
      <c r="C104" s="99"/>
      <c r="D104" s="99"/>
      <c r="E104" s="99"/>
      <c r="F104" s="83"/>
      <c r="G104" s="83"/>
      <c r="H104" s="23"/>
      <c r="I104" s="24"/>
      <c r="J104" s="24"/>
      <c r="K104" s="29"/>
      <c r="L104" s="24"/>
      <c r="M104" s="24"/>
      <c r="N104" s="24"/>
      <c r="O104" s="24"/>
      <c r="P104" s="49"/>
      <c r="Q104" s="29">
        <f>ROUND(G103*0.0491*0.3,0)</f>
        <v>2099</v>
      </c>
      <c r="R104" s="54">
        <f>ROUND(G103*0.0491*0.35*1.7,0)</f>
        <v>4163</v>
      </c>
      <c r="S104" s="6"/>
    </row>
    <row r="105" spans="1:19" ht="21.75" customHeight="1">
      <c r="A105" s="94" t="s">
        <v>130</v>
      </c>
      <c r="B105" s="38" t="s">
        <v>56</v>
      </c>
      <c r="C105" s="98">
        <v>142501</v>
      </c>
      <c r="D105" s="98">
        <v>147900</v>
      </c>
      <c r="E105" s="98">
        <v>147900</v>
      </c>
      <c r="F105" s="82">
        <v>43900</v>
      </c>
      <c r="G105" s="82">
        <v>147900</v>
      </c>
      <c r="H105" s="23">
        <f t="shared" si="0"/>
        <v>8874</v>
      </c>
      <c r="I105" s="24">
        <f t="shared" si="1"/>
        <v>702</v>
      </c>
      <c r="J105" s="24">
        <f t="shared" si="2"/>
        <v>88</v>
      </c>
      <c r="K105" s="29">
        <f t="shared" si="5"/>
        <v>790</v>
      </c>
      <c r="L105" s="24">
        <f t="shared" si="3"/>
        <v>2458</v>
      </c>
      <c r="M105" s="24">
        <f t="shared" si="9"/>
        <v>307</v>
      </c>
      <c r="N105" s="24">
        <f>ROUNDUP(F105*0.09%,0)</f>
        <v>40</v>
      </c>
      <c r="O105" s="24">
        <f>ROUNDUP(F105*0.025%,0)</f>
        <v>11</v>
      </c>
      <c r="P105" s="49">
        <f t="shared" si="6"/>
        <v>2816</v>
      </c>
      <c r="Q105" s="29">
        <f t="shared" si="7"/>
        <v>2179</v>
      </c>
      <c r="R105" s="54">
        <f t="shared" si="8"/>
        <v>7407</v>
      </c>
      <c r="S105" s="6"/>
    </row>
    <row r="106" spans="1:19" ht="21.75" customHeight="1">
      <c r="A106" s="95"/>
      <c r="B106" s="38"/>
      <c r="C106" s="99"/>
      <c r="D106" s="99"/>
      <c r="E106" s="99"/>
      <c r="F106" s="83"/>
      <c r="G106" s="83"/>
      <c r="H106" s="23"/>
      <c r="I106" s="24"/>
      <c r="J106" s="24"/>
      <c r="K106" s="29"/>
      <c r="L106" s="24"/>
      <c r="M106" s="24"/>
      <c r="N106" s="24"/>
      <c r="O106" s="24"/>
      <c r="P106" s="49"/>
      <c r="Q106" s="29">
        <f>ROUND(G105*0.0491*0.3,0)</f>
        <v>2179</v>
      </c>
      <c r="R106" s="54">
        <f>ROUND(G105*0.0491*0.35*1.7,0)</f>
        <v>4321</v>
      </c>
      <c r="S106" s="6"/>
    </row>
    <row r="107" spans="1:19" s="5" customFormat="1" ht="21.75" customHeight="1">
      <c r="A107" s="94" t="s">
        <v>84</v>
      </c>
      <c r="B107" s="38" t="s">
        <v>57</v>
      </c>
      <c r="C107" s="98">
        <v>147901</v>
      </c>
      <c r="D107" s="98">
        <v>150000</v>
      </c>
      <c r="E107" s="98">
        <v>150000</v>
      </c>
      <c r="F107" s="82">
        <v>43900</v>
      </c>
      <c r="G107" s="82">
        <v>150000</v>
      </c>
      <c r="H107" s="23">
        <f t="shared" si="0"/>
        <v>9000</v>
      </c>
      <c r="I107" s="24">
        <f t="shared" si="1"/>
        <v>702</v>
      </c>
      <c r="J107" s="24">
        <f t="shared" si="2"/>
        <v>88</v>
      </c>
      <c r="K107" s="29">
        <f t="shared" si="5"/>
        <v>790</v>
      </c>
      <c r="L107" s="24">
        <f t="shared" si="3"/>
        <v>2458</v>
      </c>
      <c r="M107" s="24">
        <f t="shared" si="9"/>
        <v>307</v>
      </c>
      <c r="N107" s="24">
        <f>ROUNDUP(F107*0.09%,0)</f>
        <v>40</v>
      </c>
      <c r="O107" s="24">
        <f>ROUNDUP(F107*0.025%,0)</f>
        <v>11</v>
      </c>
      <c r="P107" s="49">
        <f t="shared" si="6"/>
        <v>2816</v>
      </c>
      <c r="Q107" s="29">
        <f t="shared" si="7"/>
        <v>2210</v>
      </c>
      <c r="R107" s="54">
        <f t="shared" si="8"/>
        <v>7512</v>
      </c>
      <c r="S107" s="6"/>
    </row>
    <row r="108" spans="1:19" s="5" customFormat="1" ht="21.75" customHeight="1">
      <c r="A108" s="95"/>
      <c r="B108" s="38"/>
      <c r="C108" s="99"/>
      <c r="D108" s="99"/>
      <c r="E108" s="99"/>
      <c r="F108" s="83"/>
      <c r="G108" s="83"/>
      <c r="H108" s="23"/>
      <c r="I108" s="24"/>
      <c r="J108" s="24"/>
      <c r="K108" s="29"/>
      <c r="L108" s="24"/>
      <c r="M108" s="24"/>
      <c r="N108" s="24"/>
      <c r="O108" s="24"/>
      <c r="P108" s="49"/>
      <c r="Q108" s="29">
        <f>ROUND(G107*0.0491*0.3,0)</f>
        <v>2210</v>
      </c>
      <c r="R108" s="54">
        <f>ROUND(G107*0.0491*0.35*1.7,0)</f>
        <v>4382</v>
      </c>
      <c r="S108" s="6"/>
    </row>
    <row r="109" spans="1:19" ht="21.75" customHeight="1">
      <c r="A109" s="94" t="s">
        <v>131</v>
      </c>
      <c r="B109" s="38" t="s">
        <v>58</v>
      </c>
      <c r="C109" s="98">
        <v>150001</v>
      </c>
      <c r="D109" s="98">
        <v>156400</v>
      </c>
      <c r="E109" s="98">
        <v>150000</v>
      </c>
      <c r="F109" s="82">
        <v>43900</v>
      </c>
      <c r="G109" s="82">
        <v>156400</v>
      </c>
      <c r="H109" s="23">
        <f t="shared" si="0"/>
        <v>9000</v>
      </c>
      <c r="I109" s="24">
        <f t="shared" si="1"/>
        <v>702</v>
      </c>
      <c r="J109" s="24">
        <f t="shared" si="2"/>
        <v>88</v>
      </c>
      <c r="K109" s="29">
        <f t="shared" si="5"/>
        <v>790</v>
      </c>
      <c r="L109" s="24">
        <f t="shared" si="3"/>
        <v>2458</v>
      </c>
      <c r="M109" s="24">
        <f t="shared" si="9"/>
        <v>307</v>
      </c>
      <c r="N109" s="24">
        <f>ROUNDUP(F109*0.09%,0)</f>
        <v>40</v>
      </c>
      <c r="O109" s="24">
        <f>ROUNDUP(F109*0.025%,0)</f>
        <v>11</v>
      </c>
      <c r="P109" s="49">
        <f t="shared" si="6"/>
        <v>2816</v>
      </c>
      <c r="Q109" s="29">
        <f t="shared" si="7"/>
        <v>2304</v>
      </c>
      <c r="R109" s="54">
        <f t="shared" si="8"/>
        <v>7833</v>
      </c>
      <c r="S109" s="6"/>
    </row>
    <row r="110" spans="1:19" ht="21.75" customHeight="1">
      <c r="A110" s="95"/>
      <c r="B110" s="38"/>
      <c r="C110" s="99"/>
      <c r="D110" s="99"/>
      <c r="E110" s="99"/>
      <c r="F110" s="83"/>
      <c r="G110" s="83"/>
      <c r="H110" s="23"/>
      <c r="I110" s="24"/>
      <c r="J110" s="24"/>
      <c r="K110" s="29"/>
      <c r="L110" s="24"/>
      <c r="M110" s="24"/>
      <c r="N110" s="24"/>
      <c r="O110" s="24"/>
      <c r="P110" s="49"/>
      <c r="Q110" s="29">
        <f>ROUND(G109*0.0491*0.3,0)</f>
        <v>2304</v>
      </c>
      <c r="R110" s="54">
        <f>ROUND(G109*0.0491*0.35*1.7,0)</f>
        <v>4569</v>
      </c>
      <c r="S110" s="6"/>
    </row>
    <row r="111" spans="1:19" ht="21.75" customHeight="1">
      <c r="A111" s="94" t="s">
        <v>132</v>
      </c>
      <c r="B111" s="38" t="s">
        <v>59</v>
      </c>
      <c r="C111" s="98">
        <v>156401</v>
      </c>
      <c r="D111" s="98">
        <v>162800</v>
      </c>
      <c r="E111" s="98">
        <v>150000</v>
      </c>
      <c r="F111" s="82">
        <v>43900</v>
      </c>
      <c r="G111" s="82">
        <v>162800</v>
      </c>
      <c r="H111" s="23">
        <f t="shared" si="0"/>
        <v>9000</v>
      </c>
      <c r="I111" s="24">
        <f t="shared" si="1"/>
        <v>702</v>
      </c>
      <c r="J111" s="24">
        <f t="shared" si="2"/>
        <v>88</v>
      </c>
      <c r="K111" s="29">
        <f t="shared" si="5"/>
        <v>790</v>
      </c>
      <c r="L111" s="24">
        <f t="shared" si="3"/>
        <v>2458</v>
      </c>
      <c r="M111" s="24">
        <f t="shared" si="9"/>
        <v>307</v>
      </c>
      <c r="N111" s="24">
        <f>ROUNDUP(F111*0.09%,0)</f>
        <v>40</v>
      </c>
      <c r="O111" s="24">
        <f>ROUNDUP(F111*0.025%,0)</f>
        <v>11</v>
      </c>
      <c r="P111" s="49">
        <f t="shared" si="6"/>
        <v>2816</v>
      </c>
      <c r="Q111" s="29">
        <f t="shared" si="7"/>
        <v>2398</v>
      </c>
      <c r="R111" s="54">
        <f t="shared" si="8"/>
        <v>8153</v>
      </c>
      <c r="S111" s="6"/>
    </row>
    <row r="112" spans="1:19" ht="21.75" customHeight="1">
      <c r="A112" s="95"/>
      <c r="B112" s="38"/>
      <c r="C112" s="99"/>
      <c r="D112" s="99"/>
      <c r="E112" s="99"/>
      <c r="F112" s="83"/>
      <c r="G112" s="83"/>
      <c r="H112" s="23"/>
      <c r="I112" s="24"/>
      <c r="J112" s="24"/>
      <c r="K112" s="29"/>
      <c r="L112" s="24"/>
      <c r="M112" s="24"/>
      <c r="N112" s="24"/>
      <c r="O112" s="24"/>
      <c r="P112" s="49"/>
      <c r="Q112" s="29">
        <f>ROUND(G111*0.0491*0.3,0)</f>
        <v>2398</v>
      </c>
      <c r="R112" s="54">
        <f>ROUND(G111*0.0491*0.35*1.7,0)</f>
        <v>4756</v>
      </c>
      <c r="S112" s="6"/>
    </row>
    <row r="113" spans="1:19" ht="21.75" customHeight="1">
      <c r="A113" s="94" t="s">
        <v>133</v>
      </c>
      <c r="B113" s="38" t="s">
        <v>60</v>
      </c>
      <c r="C113" s="98">
        <v>162801</v>
      </c>
      <c r="D113" s="98">
        <v>169200</v>
      </c>
      <c r="E113" s="98">
        <v>150000</v>
      </c>
      <c r="F113" s="82">
        <v>43900</v>
      </c>
      <c r="G113" s="82">
        <v>169200</v>
      </c>
      <c r="H113" s="23">
        <f>ROUND(E113*6/100,0)</f>
        <v>9000</v>
      </c>
      <c r="I113" s="24">
        <f t="shared" si="1"/>
        <v>702</v>
      </c>
      <c r="J113" s="24">
        <f>ROUND(F113*1%*20%,0)</f>
        <v>88</v>
      </c>
      <c r="K113" s="29">
        <f t="shared" si="5"/>
        <v>790</v>
      </c>
      <c r="L113" s="24">
        <f t="shared" si="3"/>
        <v>2458</v>
      </c>
      <c r="M113" s="24">
        <f t="shared" si="9"/>
        <v>307</v>
      </c>
      <c r="N113" s="24">
        <f>ROUNDUP(F113*0.09%,0)</f>
        <v>40</v>
      </c>
      <c r="O113" s="24">
        <f>ROUNDUP(F113*0.025%,0)</f>
        <v>11</v>
      </c>
      <c r="P113" s="49">
        <f t="shared" si="6"/>
        <v>2816</v>
      </c>
      <c r="Q113" s="29">
        <f t="shared" si="7"/>
        <v>2492</v>
      </c>
      <c r="R113" s="54">
        <f t="shared" si="8"/>
        <v>8474</v>
      </c>
      <c r="S113" s="6"/>
    </row>
    <row r="114" spans="1:19" ht="21.75" customHeight="1">
      <c r="A114" s="95"/>
      <c r="B114" s="38"/>
      <c r="C114" s="99"/>
      <c r="D114" s="99"/>
      <c r="E114" s="99"/>
      <c r="F114" s="83"/>
      <c r="G114" s="83"/>
      <c r="H114" s="23"/>
      <c r="I114" s="24"/>
      <c r="J114" s="24"/>
      <c r="K114" s="29"/>
      <c r="L114" s="24"/>
      <c r="M114" s="24"/>
      <c r="N114" s="24"/>
      <c r="O114" s="24"/>
      <c r="P114" s="49"/>
      <c r="Q114" s="29">
        <f>ROUND(G113*0.0491*0.3,0)</f>
        <v>2492</v>
      </c>
      <c r="R114" s="54">
        <f>ROUND(G113*0.0491*0.35*1.7,0)</f>
        <v>4943</v>
      </c>
      <c r="S114" s="6"/>
    </row>
    <row r="115" spans="1:19" ht="21.75" customHeight="1">
      <c r="A115" s="94" t="s">
        <v>134</v>
      </c>
      <c r="B115" s="38" t="s">
        <v>61</v>
      </c>
      <c r="C115" s="98">
        <v>169201</v>
      </c>
      <c r="D115" s="98">
        <v>175600</v>
      </c>
      <c r="E115" s="98">
        <v>150000</v>
      </c>
      <c r="F115" s="82">
        <v>43900</v>
      </c>
      <c r="G115" s="82">
        <v>175600</v>
      </c>
      <c r="H115" s="23">
        <f>ROUND(E115*6/100,0)</f>
        <v>9000</v>
      </c>
      <c r="I115" s="24">
        <f>ROUND(F115*8%*20%,0)</f>
        <v>702</v>
      </c>
      <c r="J115" s="24">
        <f>ROUND(F115*1%*20%,0)</f>
        <v>88</v>
      </c>
      <c r="K115" s="29">
        <f t="shared" si="5"/>
        <v>790</v>
      </c>
      <c r="L115" s="24">
        <f>ROUND(F115*8%*70%,0)</f>
        <v>2458</v>
      </c>
      <c r="M115" s="24">
        <f t="shared" si="9"/>
        <v>307</v>
      </c>
      <c r="N115" s="24">
        <f>ROUNDUP(F115*0.09%,0)</f>
        <v>40</v>
      </c>
      <c r="O115" s="24">
        <f>ROUNDUP(F115*0.025%,0)</f>
        <v>11</v>
      </c>
      <c r="P115" s="49">
        <f t="shared" si="6"/>
        <v>2816</v>
      </c>
      <c r="Q115" s="29">
        <f>ROUND(G115*0.0491*0.3,0)</f>
        <v>2587</v>
      </c>
      <c r="R115" s="54">
        <f>ROUND(G115*0.0491*0.6*1.7,0)</f>
        <v>8794</v>
      </c>
      <c r="S115" s="6"/>
    </row>
    <row r="116" spans="1:19" ht="21.75" customHeight="1">
      <c r="A116" s="95"/>
      <c r="B116" s="41"/>
      <c r="C116" s="99"/>
      <c r="D116" s="99"/>
      <c r="E116" s="99"/>
      <c r="F116" s="83"/>
      <c r="G116" s="83"/>
      <c r="H116" s="26"/>
      <c r="I116" s="27"/>
      <c r="J116" s="27"/>
      <c r="K116" s="31"/>
      <c r="L116" s="27"/>
      <c r="M116" s="27"/>
      <c r="N116" s="24"/>
      <c r="O116" s="27"/>
      <c r="P116" s="52"/>
      <c r="Q116" s="29">
        <f>ROUND(G115*0.0491*0.3,0)</f>
        <v>2587</v>
      </c>
      <c r="R116" s="54">
        <f>ROUND(G115*0.0491*0.35*1.7,0)</f>
        <v>5130</v>
      </c>
      <c r="S116" s="6"/>
    </row>
    <row r="117" spans="1:19" ht="21.75" customHeight="1" thickBot="1">
      <c r="A117" s="94" t="s">
        <v>135</v>
      </c>
      <c r="B117" s="42" t="s">
        <v>136</v>
      </c>
      <c r="C117" s="98">
        <v>175601</v>
      </c>
      <c r="D117" s="98">
        <v>182000</v>
      </c>
      <c r="E117" s="98">
        <v>150000</v>
      </c>
      <c r="F117" s="82">
        <v>43900</v>
      </c>
      <c r="G117" s="82">
        <v>182000</v>
      </c>
      <c r="H117" s="26">
        <f>ROUND(E117*6/100,0)</f>
        <v>9000</v>
      </c>
      <c r="I117" s="27">
        <f>ROUND(F117*8%*20%,0)</f>
        <v>702</v>
      </c>
      <c r="J117" s="27">
        <f>ROUND(F117*1%*20%,0)</f>
        <v>88</v>
      </c>
      <c r="K117" s="31">
        <f t="shared" si="5"/>
        <v>790</v>
      </c>
      <c r="L117" s="27">
        <f>ROUND(F117*8%*70%,0)</f>
        <v>2458</v>
      </c>
      <c r="M117" s="27">
        <f t="shared" si="9"/>
        <v>307</v>
      </c>
      <c r="N117" s="27">
        <f>ROUNDUP(F117*0.09%,0)</f>
        <v>40</v>
      </c>
      <c r="O117" s="27">
        <f>ROUNDUP(F117*0.025%,0)</f>
        <v>11</v>
      </c>
      <c r="P117" s="52">
        <f t="shared" si="6"/>
        <v>2816</v>
      </c>
      <c r="Q117" s="31">
        <f>ROUND(G117*0.0491*0.3,0)</f>
        <v>2681</v>
      </c>
      <c r="R117" s="56">
        <f>ROUND(G117*0.0491*0.6*1.7,0)</f>
        <v>9115</v>
      </c>
      <c r="S117" s="6"/>
    </row>
    <row r="118" spans="1:19" ht="21.75" customHeight="1" thickBot="1">
      <c r="A118" s="108"/>
      <c r="B118" s="44"/>
      <c r="C118" s="109"/>
      <c r="D118" s="109"/>
      <c r="E118" s="109"/>
      <c r="F118" s="110"/>
      <c r="G118" s="110"/>
      <c r="H118" s="45"/>
      <c r="I118" s="46"/>
      <c r="J118" s="46"/>
      <c r="K118" s="47"/>
      <c r="L118" s="46"/>
      <c r="M118" s="46"/>
      <c r="N118" s="46"/>
      <c r="O118" s="46"/>
      <c r="P118" s="53"/>
      <c r="Q118" s="47">
        <f>ROUND(G117*0.0491*0.3,0)</f>
        <v>2681</v>
      </c>
      <c r="R118" s="57">
        <f>ROUND(G117*0.0491*0.35*1.7,0)</f>
        <v>5317</v>
      </c>
      <c r="S118" s="6"/>
    </row>
    <row r="119" spans="1:14" s="13" customFormat="1" ht="21.75" customHeight="1">
      <c r="A119" s="15" t="s">
        <v>65</v>
      </c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s="13" customFormat="1" ht="21.75" customHeight="1">
      <c r="A120" s="18" t="s">
        <v>74</v>
      </c>
      <c r="B120" s="19"/>
      <c r="N120" s="13" t="s">
        <v>77</v>
      </c>
    </row>
    <row r="121" spans="1:14" s="13" customFormat="1" ht="21.75" customHeight="1">
      <c r="A121" s="18"/>
      <c r="B121" s="19"/>
      <c r="N121" s="13" t="s">
        <v>78</v>
      </c>
    </row>
  </sheetData>
  <sheetProtection/>
  <mergeCells count="339">
    <mergeCell ref="G111:G112"/>
    <mergeCell ref="G113:G114"/>
    <mergeCell ref="G115:G116"/>
    <mergeCell ref="G117:G118"/>
    <mergeCell ref="G99:G100"/>
    <mergeCell ref="G101:G102"/>
    <mergeCell ref="G103:G104"/>
    <mergeCell ref="G105:G106"/>
    <mergeCell ref="G107:G108"/>
    <mergeCell ref="G109:G110"/>
    <mergeCell ref="G87:G88"/>
    <mergeCell ref="G89:G90"/>
    <mergeCell ref="G91:G92"/>
    <mergeCell ref="G93:G94"/>
    <mergeCell ref="G95:G96"/>
    <mergeCell ref="G97:G98"/>
    <mergeCell ref="G75:G76"/>
    <mergeCell ref="G77:G78"/>
    <mergeCell ref="G79:G80"/>
    <mergeCell ref="G81:G82"/>
    <mergeCell ref="G83:G84"/>
    <mergeCell ref="G85:G86"/>
    <mergeCell ref="G63:G64"/>
    <mergeCell ref="G65:G66"/>
    <mergeCell ref="G67:G68"/>
    <mergeCell ref="G69:G70"/>
    <mergeCell ref="G71:G72"/>
    <mergeCell ref="G73:G74"/>
    <mergeCell ref="G51:G52"/>
    <mergeCell ref="G53:G54"/>
    <mergeCell ref="G55:G56"/>
    <mergeCell ref="G57:G58"/>
    <mergeCell ref="G59:G60"/>
    <mergeCell ref="G61:G62"/>
    <mergeCell ref="G39:G40"/>
    <mergeCell ref="G41:G42"/>
    <mergeCell ref="G43:G44"/>
    <mergeCell ref="G45:G46"/>
    <mergeCell ref="G47:G48"/>
    <mergeCell ref="G49:G50"/>
    <mergeCell ref="G27:G28"/>
    <mergeCell ref="G29:G30"/>
    <mergeCell ref="G31:G32"/>
    <mergeCell ref="G33:G34"/>
    <mergeCell ref="G35:G36"/>
    <mergeCell ref="G37:G38"/>
    <mergeCell ref="F113:F114"/>
    <mergeCell ref="F115:F116"/>
    <mergeCell ref="F117:F118"/>
    <mergeCell ref="G13:G14"/>
    <mergeCell ref="G15:G16"/>
    <mergeCell ref="G17:G18"/>
    <mergeCell ref="G19:G20"/>
    <mergeCell ref="G21:G22"/>
    <mergeCell ref="G23:G24"/>
    <mergeCell ref="G25:G26"/>
    <mergeCell ref="F101:F102"/>
    <mergeCell ref="F103:F104"/>
    <mergeCell ref="F105:F106"/>
    <mergeCell ref="F107:F108"/>
    <mergeCell ref="F109:F110"/>
    <mergeCell ref="F111:F112"/>
    <mergeCell ref="F89:F90"/>
    <mergeCell ref="F91:F92"/>
    <mergeCell ref="F93:F94"/>
    <mergeCell ref="F95:F96"/>
    <mergeCell ref="F97:F98"/>
    <mergeCell ref="F99:F100"/>
    <mergeCell ref="F77:F78"/>
    <mergeCell ref="F79:F80"/>
    <mergeCell ref="F81:F82"/>
    <mergeCell ref="F83:F84"/>
    <mergeCell ref="F85:F86"/>
    <mergeCell ref="F87:F88"/>
    <mergeCell ref="F65:F66"/>
    <mergeCell ref="F67:F68"/>
    <mergeCell ref="F69:F70"/>
    <mergeCell ref="F71:F72"/>
    <mergeCell ref="F73:F74"/>
    <mergeCell ref="F75:F76"/>
    <mergeCell ref="F53:F54"/>
    <mergeCell ref="F55:F56"/>
    <mergeCell ref="F57:F58"/>
    <mergeCell ref="F59:F60"/>
    <mergeCell ref="F61:F62"/>
    <mergeCell ref="F63:F64"/>
    <mergeCell ref="F41:F42"/>
    <mergeCell ref="F43:F44"/>
    <mergeCell ref="F45:F46"/>
    <mergeCell ref="F47:F48"/>
    <mergeCell ref="F49:F50"/>
    <mergeCell ref="F51:F52"/>
    <mergeCell ref="F35:F36"/>
    <mergeCell ref="F37:F38"/>
    <mergeCell ref="F39:F40"/>
    <mergeCell ref="F17:F18"/>
    <mergeCell ref="F19:F20"/>
    <mergeCell ref="F21:F22"/>
    <mergeCell ref="F23:F24"/>
    <mergeCell ref="F25:F26"/>
    <mergeCell ref="F27:F28"/>
    <mergeCell ref="F29:F30"/>
    <mergeCell ref="E107:E108"/>
    <mergeCell ref="E109:E110"/>
    <mergeCell ref="E111:E112"/>
    <mergeCell ref="E113:E114"/>
    <mergeCell ref="E115:E116"/>
    <mergeCell ref="E117:E118"/>
    <mergeCell ref="E95:E96"/>
    <mergeCell ref="E97:E98"/>
    <mergeCell ref="E99:E100"/>
    <mergeCell ref="E101:E102"/>
    <mergeCell ref="E103:E104"/>
    <mergeCell ref="E105:E106"/>
    <mergeCell ref="E83:E84"/>
    <mergeCell ref="E85:E86"/>
    <mergeCell ref="E87:E88"/>
    <mergeCell ref="E89:E90"/>
    <mergeCell ref="E91:E92"/>
    <mergeCell ref="E93:E94"/>
    <mergeCell ref="E71:E72"/>
    <mergeCell ref="E73:E74"/>
    <mergeCell ref="E75:E76"/>
    <mergeCell ref="E77:E78"/>
    <mergeCell ref="E79:E80"/>
    <mergeCell ref="E81:E82"/>
    <mergeCell ref="E59:E60"/>
    <mergeCell ref="E61:E62"/>
    <mergeCell ref="E63:E64"/>
    <mergeCell ref="E65:E66"/>
    <mergeCell ref="E67:E68"/>
    <mergeCell ref="E69:E70"/>
    <mergeCell ref="E47:E48"/>
    <mergeCell ref="E49:E50"/>
    <mergeCell ref="E51:E52"/>
    <mergeCell ref="E53:E54"/>
    <mergeCell ref="E55:E56"/>
    <mergeCell ref="E57:E58"/>
    <mergeCell ref="E37:E38"/>
    <mergeCell ref="E39:E40"/>
    <mergeCell ref="E41:E42"/>
    <mergeCell ref="E43:E44"/>
    <mergeCell ref="E45:E46"/>
    <mergeCell ref="E23:E24"/>
    <mergeCell ref="E25:E26"/>
    <mergeCell ref="E27:E28"/>
    <mergeCell ref="E29:E30"/>
    <mergeCell ref="E31:E32"/>
    <mergeCell ref="E33:E34"/>
    <mergeCell ref="D111:D112"/>
    <mergeCell ref="D113:D114"/>
    <mergeCell ref="D115:D116"/>
    <mergeCell ref="D117:D118"/>
    <mergeCell ref="E13:E14"/>
    <mergeCell ref="E15:E16"/>
    <mergeCell ref="E17:E18"/>
    <mergeCell ref="E19:E20"/>
    <mergeCell ref="E21:E22"/>
    <mergeCell ref="D97:D98"/>
    <mergeCell ref="D99:D100"/>
    <mergeCell ref="D101:D102"/>
    <mergeCell ref="D103:D104"/>
    <mergeCell ref="D105:D106"/>
    <mergeCell ref="D107:D108"/>
    <mergeCell ref="D85:D86"/>
    <mergeCell ref="D87:D88"/>
    <mergeCell ref="D89:D90"/>
    <mergeCell ref="D91:D92"/>
    <mergeCell ref="D93:D94"/>
    <mergeCell ref="D95:D96"/>
    <mergeCell ref="D73:D74"/>
    <mergeCell ref="D75:D76"/>
    <mergeCell ref="E35:E36"/>
    <mergeCell ref="D81:D82"/>
    <mergeCell ref="D83:D84"/>
    <mergeCell ref="D61:D62"/>
    <mergeCell ref="D63:D64"/>
    <mergeCell ref="D65:D66"/>
    <mergeCell ref="D67:D68"/>
    <mergeCell ref="D69:D70"/>
    <mergeCell ref="D71:D72"/>
    <mergeCell ref="D109:D110"/>
    <mergeCell ref="D59:D60"/>
    <mergeCell ref="D37:D38"/>
    <mergeCell ref="D39:D40"/>
    <mergeCell ref="D41:D42"/>
    <mergeCell ref="D43:D44"/>
    <mergeCell ref="D45:D46"/>
    <mergeCell ref="D47:D48"/>
    <mergeCell ref="D77:D78"/>
    <mergeCell ref="D79:D80"/>
    <mergeCell ref="D35:D36"/>
    <mergeCell ref="C111:C112"/>
    <mergeCell ref="C113:C114"/>
    <mergeCell ref="C115:C116"/>
    <mergeCell ref="C85:C86"/>
    <mergeCell ref="C63:C64"/>
    <mergeCell ref="C65:C66"/>
    <mergeCell ref="C67:C68"/>
    <mergeCell ref="C69:C70"/>
    <mergeCell ref="D49:D50"/>
    <mergeCell ref="D51:D52"/>
    <mergeCell ref="D53:D54"/>
    <mergeCell ref="D55:D56"/>
    <mergeCell ref="C71:C72"/>
    <mergeCell ref="C73:C74"/>
    <mergeCell ref="C51:C52"/>
    <mergeCell ref="C53:C54"/>
    <mergeCell ref="C55:C56"/>
    <mergeCell ref="C57:C58"/>
    <mergeCell ref="D57:D58"/>
    <mergeCell ref="C117:C118"/>
    <mergeCell ref="D13:D14"/>
    <mergeCell ref="D15:D16"/>
    <mergeCell ref="D17:D18"/>
    <mergeCell ref="D19:D20"/>
    <mergeCell ref="D21:D22"/>
    <mergeCell ref="D23:D24"/>
    <mergeCell ref="C99:C100"/>
    <mergeCell ref="C101:C102"/>
    <mergeCell ref="C105:C106"/>
    <mergeCell ref="C107:C108"/>
    <mergeCell ref="C109:C110"/>
    <mergeCell ref="C87:C88"/>
    <mergeCell ref="C89:C90"/>
    <mergeCell ref="C91:C92"/>
    <mergeCell ref="C93:C94"/>
    <mergeCell ref="C95:C96"/>
    <mergeCell ref="C97:C98"/>
    <mergeCell ref="C83:C84"/>
    <mergeCell ref="C43:C44"/>
    <mergeCell ref="C45:C46"/>
    <mergeCell ref="C47:C48"/>
    <mergeCell ref="C49:C50"/>
    <mergeCell ref="C103:C104"/>
    <mergeCell ref="C59:C60"/>
    <mergeCell ref="C61:C62"/>
    <mergeCell ref="C35:C36"/>
    <mergeCell ref="C37:C38"/>
    <mergeCell ref="C75:C76"/>
    <mergeCell ref="C77:C78"/>
    <mergeCell ref="C79:C80"/>
    <mergeCell ref="C81:C82"/>
    <mergeCell ref="C39:C40"/>
    <mergeCell ref="C41:C42"/>
    <mergeCell ref="A113:A114"/>
    <mergeCell ref="A115:A116"/>
    <mergeCell ref="A117:A118"/>
    <mergeCell ref="C13:C14"/>
    <mergeCell ref="C15:C16"/>
    <mergeCell ref="C17:C18"/>
    <mergeCell ref="C19:C20"/>
    <mergeCell ref="C21:C22"/>
    <mergeCell ref="C23:C24"/>
    <mergeCell ref="C25:C26"/>
    <mergeCell ref="A101:A102"/>
    <mergeCell ref="A103:A104"/>
    <mergeCell ref="A105:A106"/>
    <mergeCell ref="A107:A108"/>
    <mergeCell ref="A109:A110"/>
    <mergeCell ref="A111:A112"/>
    <mergeCell ref="A89:A90"/>
    <mergeCell ref="A91:A92"/>
    <mergeCell ref="A93:A94"/>
    <mergeCell ref="A95:A96"/>
    <mergeCell ref="A97:A98"/>
    <mergeCell ref="A99:A100"/>
    <mergeCell ref="A77:A78"/>
    <mergeCell ref="A79:A80"/>
    <mergeCell ref="A81:A82"/>
    <mergeCell ref="A83:A84"/>
    <mergeCell ref="A85:A86"/>
    <mergeCell ref="A87:A88"/>
    <mergeCell ref="A65:A66"/>
    <mergeCell ref="A67:A68"/>
    <mergeCell ref="A69:A70"/>
    <mergeCell ref="A71:A72"/>
    <mergeCell ref="A73:A74"/>
    <mergeCell ref="A75:A76"/>
    <mergeCell ref="A53:A54"/>
    <mergeCell ref="A55:A56"/>
    <mergeCell ref="A57:A58"/>
    <mergeCell ref="A59:A60"/>
    <mergeCell ref="A61:A62"/>
    <mergeCell ref="A63:A64"/>
    <mergeCell ref="A41:A42"/>
    <mergeCell ref="A43:A44"/>
    <mergeCell ref="A45:A46"/>
    <mergeCell ref="A47:A48"/>
    <mergeCell ref="A49:A50"/>
    <mergeCell ref="A51:A52"/>
    <mergeCell ref="A35:A36"/>
    <mergeCell ref="A37:A38"/>
    <mergeCell ref="A39:A40"/>
    <mergeCell ref="A17:A18"/>
    <mergeCell ref="A19:A20"/>
    <mergeCell ref="A21:A22"/>
    <mergeCell ref="A23:A24"/>
    <mergeCell ref="A25:A26"/>
    <mergeCell ref="A27:A28"/>
    <mergeCell ref="A29:A30"/>
    <mergeCell ref="F13:F14"/>
    <mergeCell ref="F15:F16"/>
    <mergeCell ref="D9:D11"/>
    <mergeCell ref="G9:G11"/>
    <mergeCell ref="E9:E11"/>
    <mergeCell ref="A9:A11"/>
    <mergeCell ref="B9:B11"/>
    <mergeCell ref="C9:C11"/>
    <mergeCell ref="D27:D28"/>
    <mergeCell ref="D29:D30"/>
    <mergeCell ref="D31:D32"/>
    <mergeCell ref="D33:D34"/>
    <mergeCell ref="A13:A14"/>
    <mergeCell ref="A15:A16"/>
    <mergeCell ref="C27:C28"/>
    <mergeCell ref="C29:C30"/>
    <mergeCell ref="C31:C32"/>
    <mergeCell ref="C33:C34"/>
    <mergeCell ref="A7:O7"/>
    <mergeCell ref="F31:F32"/>
    <mergeCell ref="F33:F34"/>
    <mergeCell ref="Q10:Q11"/>
    <mergeCell ref="R10:R11"/>
    <mergeCell ref="Q9:R9"/>
    <mergeCell ref="I9:P9"/>
    <mergeCell ref="A31:A32"/>
    <mergeCell ref="A33:A34"/>
    <mergeCell ref="D25:D26"/>
    <mergeCell ref="A8:O8"/>
    <mergeCell ref="A1:O1"/>
    <mergeCell ref="A3:O3"/>
    <mergeCell ref="A4:O4"/>
    <mergeCell ref="A5:O5"/>
    <mergeCell ref="H9:H11"/>
    <mergeCell ref="F9:F11"/>
    <mergeCell ref="A6:O6"/>
    <mergeCell ref="I10:K10"/>
    <mergeCell ref="L10:P10"/>
  </mergeCells>
  <dataValidations count="1">
    <dataValidation type="list" allowBlank="1" showInputMessage="1" showErrorMessage="1" sqref="M11">
      <formula1>"適用就業保險,不適用就業保險"</formula1>
    </dataValidation>
  </dataValidations>
  <printOptions horizontalCentered="1" verticalCentered="1"/>
  <pageMargins left="0.15748031496062992" right="0.03937007874015748" top="0" bottom="0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1"/>
  <sheetViews>
    <sheetView zoomScalePageLayoutView="0" workbookViewId="0" topLeftCell="A1">
      <selection activeCell="M14" sqref="M14"/>
    </sheetView>
  </sheetViews>
  <sheetFormatPr defaultColWidth="9.00390625" defaultRowHeight="16.5"/>
  <cols>
    <col min="1" max="1" width="7.125" style="0" customWidth="1"/>
    <col min="2" max="2" width="15.25390625" style="0" customWidth="1"/>
    <col min="3" max="4" width="9.375" style="0" customWidth="1"/>
    <col min="5" max="5" width="9.625" style="0" customWidth="1"/>
    <col min="6" max="6" width="9.875" style="0" customWidth="1"/>
    <col min="7" max="7" width="9.125" style="0" customWidth="1"/>
    <col min="8" max="8" width="7.25390625" style="0" customWidth="1"/>
    <col min="9" max="9" width="5.625" style="0" customWidth="1"/>
    <col min="10" max="10" width="5.125" style="0" customWidth="1"/>
    <col min="11" max="11" width="5.75390625" style="0" customWidth="1"/>
    <col min="12" max="12" width="7.50390625" style="0" customWidth="1"/>
    <col min="13" max="13" width="5.875" style="0" customWidth="1"/>
    <col min="14" max="15" width="4.75390625" style="0" customWidth="1"/>
    <col min="16" max="16" width="7.50390625" style="0" customWidth="1"/>
    <col min="17" max="17" width="7.875" style="0" customWidth="1"/>
    <col min="18" max="18" width="7.375" style="0" customWidth="1"/>
  </cols>
  <sheetData>
    <row r="1" spans="1:18" ht="16.5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1"/>
      <c r="Q1" s="11"/>
      <c r="R1" s="11"/>
    </row>
    <row r="2" spans="1:18" ht="16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1"/>
      <c r="Q2" s="11"/>
      <c r="R2" s="11"/>
    </row>
    <row r="3" spans="1:18" ht="16.5">
      <c r="A3" s="114" t="s">
        <v>167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3"/>
      <c r="Q3" s="13"/>
      <c r="R3" s="13"/>
    </row>
    <row r="4" spans="1:18" ht="16.5">
      <c r="A4" s="114" t="s">
        <v>168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3"/>
      <c r="Q4" s="13"/>
      <c r="R4" s="13"/>
    </row>
    <row r="5" spans="1:18" ht="16.5">
      <c r="A5" s="114" t="s">
        <v>171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3"/>
      <c r="Q5" s="13"/>
      <c r="R5" s="13"/>
    </row>
    <row r="6" spans="1:18" ht="16.5">
      <c r="A6" s="114" t="s">
        <v>172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3"/>
      <c r="Q6" s="13"/>
      <c r="R6" s="13"/>
    </row>
    <row r="7" spans="1:18" ht="16.5">
      <c r="A7" s="114" t="s">
        <v>169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3"/>
      <c r="Q7" s="13"/>
      <c r="R7" s="13"/>
    </row>
    <row r="8" spans="1:18" ht="16.5">
      <c r="A8" s="114" t="s">
        <v>170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3"/>
      <c r="Q8" s="13"/>
      <c r="R8" s="13"/>
    </row>
    <row r="9" spans="1:18" ht="17.25" thickBo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3"/>
      <c r="Q9" s="13"/>
      <c r="R9" s="13"/>
    </row>
    <row r="10" spans="1:18" ht="16.5">
      <c r="A10" s="104" t="s">
        <v>0</v>
      </c>
      <c r="B10" s="106" t="s">
        <v>66</v>
      </c>
      <c r="C10" s="102" t="s">
        <v>63</v>
      </c>
      <c r="D10" s="102" t="s">
        <v>62</v>
      </c>
      <c r="E10" s="76" t="s">
        <v>1</v>
      </c>
      <c r="F10" s="76" t="s">
        <v>2</v>
      </c>
      <c r="G10" s="76" t="s">
        <v>3</v>
      </c>
      <c r="H10" s="74" t="s">
        <v>67</v>
      </c>
      <c r="I10" s="92" t="s">
        <v>68</v>
      </c>
      <c r="J10" s="93"/>
      <c r="K10" s="93"/>
      <c r="L10" s="93"/>
      <c r="M10" s="93"/>
      <c r="N10" s="93"/>
      <c r="O10" s="93"/>
      <c r="P10" s="93"/>
      <c r="Q10" s="90" t="s">
        <v>69</v>
      </c>
      <c r="R10" s="91"/>
    </row>
    <row r="11" spans="1:18" ht="16.5">
      <c r="A11" s="105"/>
      <c r="B11" s="107"/>
      <c r="C11" s="103"/>
      <c r="D11" s="103"/>
      <c r="E11" s="77"/>
      <c r="F11" s="77"/>
      <c r="G11" s="77"/>
      <c r="H11" s="75"/>
      <c r="I11" s="78" t="s">
        <v>4</v>
      </c>
      <c r="J11" s="79"/>
      <c r="K11" s="79"/>
      <c r="L11" s="80" t="s">
        <v>70</v>
      </c>
      <c r="M11" s="81"/>
      <c r="N11" s="81"/>
      <c r="O11" s="81"/>
      <c r="P11" s="81"/>
      <c r="Q11" s="86" t="s">
        <v>4</v>
      </c>
      <c r="R11" s="88" t="s">
        <v>5</v>
      </c>
    </row>
    <row r="12" spans="1:18" ht="43.5" customHeight="1">
      <c r="A12" s="105"/>
      <c r="B12" s="107"/>
      <c r="C12" s="103"/>
      <c r="D12" s="103"/>
      <c r="E12" s="77"/>
      <c r="F12" s="77"/>
      <c r="G12" s="77"/>
      <c r="H12" s="75"/>
      <c r="I12" s="2" t="s">
        <v>71</v>
      </c>
      <c r="J12" s="14" t="s">
        <v>72</v>
      </c>
      <c r="K12" s="32" t="s">
        <v>6</v>
      </c>
      <c r="L12" s="14" t="s">
        <v>71</v>
      </c>
      <c r="M12" s="3" t="s">
        <v>73</v>
      </c>
      <c r="N12" s="14" t="s">
        <v>7</v>
      </c>
      <c r="O12" s="14" t="s">
        <v>8</v>
      </c>
      <c r="P12" s="48" t="s">
        <v>9</v>
      </c>
      <c r="Q12" s="87"/>
      <c r="R12" s="89"/>
    </row>
    <row r="13" spans="1:18" ht="16.5">
      <c r="A13" s="43"/>
      <c r="B13" s="36" t="s">
        <v>85</v>
      </c>
      <c r="C13" s="22">
        <v>9901</v>
      </c>
      <c r="D13" s="22">
        <v>11100</v>
      </c>
      <c r="E13" s="22">
        <v>11100</v>
      </c>
      <c r="F13" s="22">
        <v>11100</v>
      </c>
      <c r="G13" s="22">
        <v>18780</v>
      </c>
      <c r="H13" s="23">
        <f>ROUND(E13*6/100,0)</f>
        <v>666</v>
      </c>
      <c r="I13" s="24">
        <f>ROUND(F13*8%*20%,0)</f>
        <v>178</v>
      </c>
      <c r="J13" s="24">
        <f>ROUND(F13*1%*20%,0)</f>
        <v>22</v>
      </c>
      <c r="K13" s="29">
        <f>SUM(I13:J13)</f>
        <v>200</v>
      </c>
      <c r="L13" s="24">
        <f>ROUND(F13*8%*70%,0)</f>
        <v>622</v>
      </c>
      <c r="M13" s="24">
        <f aca="true" t="shared" si="0" ref="M13:M51">IF($M$12="不適用就業保險",0,ROUND(F13*1%*70%,0))</f>
        <v>78</v>
      </c>
      <c r="N13" s="24">
        <f>ROUNDUP(F13*0.09%,0)</f>
        <v>10</v>
      </c>
      <c r="O13" s="24">
        <f>ROUNDUP(F13*0.025%,0)</f>
        <v>3</v>
      </c>
      <c r="P13" s="49">
        <f>SUM(L13:O13)</f>
        <v>713</v>
      </c>
      <c r="Q13" s="29"/>
      <c r="R13" s="54"/>
    </row>
    <row r="14" spans="1:18" ht="16.5">
      <c r="A14" s="94" t="s">
        <v>64</v>
      </c>
      <c r="B14" s="111" t="s">
        <v>10</v>
      </c>
      <c r="C14" s="98">
        <v>17881</v>
      </c>
      <c r="D14" s="98">
        <v>18780</v>
      </c>
      <c r="E14" s="98">
        <v>18780</v>
      </c>
      <c r="F14" s="82">
        <v>18780</v>
      </c>
      <c r="G14" s="82">
        <v>18780</v>
      </c>
      <c r="H14" s="23">
        <f>ROUND(E14*6/100,0)</f>
        <v>1127</v>
      </c>
      <c r="I14" s="24">
        <f>ROUND(F14*8%*20%,0)</f>
        <v>300</v>
      </c>
      <c r="J14" s="25">
        <f>ROUND(F14*1%*20%,0)</f>
        <v>38</v>
      </c>
      <c r="K14" s="30">
        <f>SUM(I14:J14)</f>
        <v>338</v>
      </c>
      <c r="L14" s="24">
        <f>ROUND(F14*8%*70%,0)</f>
        <v>1052</v>
      </c>
      <c r="M14" s="25">
        <f t="shared" si="0"/>
        <v>131</v>
      </c>
      <c r="N14" s="24">
        <f>ROUNDUP(F14*0.09%,0)</f>
        <v>17</v>
      </c>
      <c r="O14" s="25">
        <f>ROUNDUP(F14*0.025%,0)</f>
        <v>5</v>
      </c>
      <c r="P14" s="50">
        <f>SUM(L14:O14)</f>
        <v>1205</v>
      </c>
      <c r="Q14" s="29">
        <f>ROUND(G14*0.0491*0.3,0)</f>
        <v>277</v>
      </c>
      <c r="R14" s="54">
        <f>ROUND(G14*0.0491*0.6*1.7,0)</f>
        <v>941</v>
      </c>
    </row>
    <row r="15" spans="1:18" ht="16.5">
      <c r="A15" s="95"/>
      <c r="B15" s="112"/>
      <c r="C15" s="99"/>
      <c r="D15" s="99"/>
      <c r="E15" s="99"/>
      <c r="F15" s="83"/>
      <c r="G15" s="83"/>
      <c r="H15" s="23"/>
      <c r="I15" s="24"/>
      <c r="J15" s="25"/>
      <c r="K15" s="30"/>
      <c r="L15" s="24"/>
      <c r="M15" s="25"/>
      <c r="N15" s="24"/>
      <c r="O15" s="25"/>
      <c r="P15" s="50"/>
      <c r="Q15" s="29">
        <f>ROUND(G14*0.0491*0.3,0)</f>
        <v>277</v>
      </c>
      <c r="R15" s="54">
        <f>ROUND(G14*0.0491*0.35*1.7,0)</f>
        <v>549</v>
      </c>
    </row>
    <row r="16" spans="1:18" ht="16.5">
      <c r="A16" s="94" t="s">
        <v>137</v>
      </c>
      <c r="B16" s="111" t="s">
        <v>11</v>
      </c>
      <c r="C16" s="98">
        <v>18781</v>
      </c>
      <c r="D16" s="98">
        <v>19200</v>
      </c>
      <c r="E16" s="98">
        <v>19200</v>
      </c>
      <c r="F16" s="82">
        <v>19200</v>
      </c>
      <c r="G16" s="82">
        <v>19200</v>
      </c>
      <c r="H16" s="23">
        <f>ROUND(E16*6/100,0)</f>
        <v>1152</v>
      </c>
      <c r="I16" s="24">
        <f>ROUND(F16*8%*20%,0)</f>
        <v>307</v>
      </c>
      <c r="J16" s="24">
        <f>ROUND(F16*1%*20%,0)</f>
        <v>38</v>
      </c>
      <c r="K16" s="29">
        <f>SUM(I16:J16)</f>
        <v>345</v>
      </c>
      <c r="L16" s="24">
        <f>ROUND(F16*8%*70%,0)</f>
        <v>1075</v>
      </c>
      <c r="M16" s="24">
        <f t="shared" si="0"/>
        <v>134</v>
      </c>
      <c r="N16" s="24">
        <f>ROUNDUP(F16*0.09%,0)</f>
        <v>18</v>
      </c>
      <c r="O16" s="24">
        <f>ROUNDUP(F16*0.025%,0)</f>
        <v>5</v>
      </c>
      <c r="P16" s="49">
        <f>SUM(L16:O16)</f>
        <v>1232</v>
      </c>
      <c r="Q16" s="29">
        <f>ROUND(G16*0.0491*0.3,0)</f>
        <v>283</v>
      </c>
      <c r="R16" s="54">
        <f>ROUND(G16*0.0491*0.6*1.7,0)</f>
        <v>962</v>
      </c>
    </row>
    <row r="17" spans="1:18" ht="16.5">
      <c r="A17" s="95"/>
      <c r="B17" s="112"/>
      <c r="C17" s="99"/>
      <c r="D17" s="99"/>
      <c r="E17" s="99"/>
      <c r="F17" s="83"/>
      <c r="G17" s="83"/>
      <c r="H17" s="23"/>
      <c r="I17" s="24"/>
      <c r="J17" s="24"/>
      <c r="K17" s="29"/>
      <c r="L17" s="24"/>
      <c r="M17" s="24"/>
      <c r="N17" s="24"/>
      <c r="O17" s="24"/>
      <c r="P17" s="49"/>
      <c r="Q17" s="29">
        <f>ROUND(G16*0.0491*0.3,0)</f>
        <v>283</v>
      </c>
      <c r="R17" s="54">
        <f>ROUND(G16*0.0491*0.35*1.7,0)</f>
        <v>561</v>
      </c>
    </row>
    <row r="18" spans="1:18" ht="16.5">
      <c r="A18" s="94" t="s">
        <v>86</v>
      </c>
      <c r="B18" s="111" t="s">
        <v>138</v>
      </c>
      <c r="C18" s="98">
        <v>19201</v>
      </c>
      <c r="D18" s="98">
        <v>20100</v>
      </c>
      <c r="E18" s="98">
        <v>20100</v>
      </c>
      <c r="F18" s="82">
        <v>20100</v>
      </c>
      <c r="G18" s="82">
        <v>20100</v>
      </c>
      <c r="H18" s="23">
        <f>ROUND(E18*6/100,0)</f>
        <v>1206</v>
      </c>
      <c r="I18" s="24">
        <f>ROUND(F18*8%*20%,0)</f>
        <v>322</v>
      </c>
      <c r="J18" s="24">
        <f>ROUND(F18*1%*20%,0)</f>
        <v>40</v>
      </c>
      <c r="K18" s="29">
        <f>SUM(I18:J18)</f>
        <v>362</v>
      </c>
      <c r="L18" s="24">
        <f>ROUND(F18*8%*70%,0)</f>
        <v>1126</v>
      </c>
      <c r="M18" s="24">
        <f t="shared" si="0"/>
        <v>141</v>
      </c>
      <c r="N18" s="24">
        <f>ROUNDUP(F18*0.09%,0)</f>
        <v>19</v>
      </c>
      <c r="O18" s="24">
        <v>5</v>
      </c>
      <c r="P18" s="49">
        <f>SUM(L18:O18)</f>
        <v>1291</v>
      </c>
      <c r="Q18" s="29">
        <f>ROUND(G18*0.0491*0.3,0)</f>
        <v>296</v>
      </c>
      <c r="R18" s="54">
        <f>ROUND(G18*0.0491*0.6*1.7,0)</f>
        <v>1007</v>
      </c>
    </row>
    <row r="19" spans="1:18" ht="16.5">
      <c r="A19" s="95"/>
      <c r="B19" s="112"/>
      <c r="C19" s="99"/>
      <c r="D19" s="99"/>
      <c r="E19" s="99"/>
      <c r="F19" s="83"/>
      <c r="G19" s="83"/>
      <c r="H19" s="23"/>
      <c r="I19" s="24"/>
      <c r="J19" s="24"/>
      <c r="K19" s="29"/>
      <c r="L19" s="24"/>
      <c r="M19" s="24"/>
      <c r="N19" s="24"/>
      <c r="O19" s="24"/>
      <c r="P19" s="49"/>
      <c r="Q19" s="29">
        <f>ROUND(G18*0.0491*0.3,0)</f>
        <v>296</v>
      </c>
      <c r="R19" s="54">
        <f>ROUND(G18*0.0491*0.35*1.7,0)</f>
        <v>587</v>
      </c>
    </row>
    <row r="20" spans="1:18" ht="16.5">
      <c r="A20" s="94" t="s">
        <v>87</v>
      </c>
      <c r="B20" s="111" t="s">
        <v>139</v>
      </c>
      <c r="C20" s="98">
        <v>20101</v>
      </c>
      <c r="D20" s="98">
        <v>21000</v>
      </c>
      <c r="E20" s="98">
        <v>21000</v>
      </c>
      <c r="F20" s="82">
        <v>21000</v>
      </c>
      <c r="G20" s="82">
        <v>21000</v>
      </c>
      <c r="H20" s="23">
        <f>ROUND(E20*6/100,0)</f>
        <v>1260</v>
      </c>
      <c r="I20" s="24">
        <f>ROUND(F20*8%*20%,0)</f>
        <v>336</v>
      </c>
      <c r="J20" s="24">
        <f>ROUND(F20*1%*20%,0)</f>
        <v>42</v>
      </c>
      <c r="K20" s="29">
        <f>SUM(I20:J20)</f>
        <v>378</v>
      </c>
      <c r="L20" s="24">
        <f>ROUND(F20*8%*70%,0)</f>
        <v>1176</v>
      </c>
      <c r="M20" s="24">
        <f t="shared" si="0"/>
        <v>147</v>
      </c>
      <c r="N20" s="24">
        <f>ROUNDUP(F20*0.09%,0)</f>
        <v>19</v>
      </c>
      <c r="O20" s="24">
        <v>5</v>
      </c>
      <c r="P20" s="49">
        <f>SUM(L20:O20)</f>
        <v>1347</v>
      </c>
      <c r="Q20" s="29">
        <f>ROUND(G20*0.0491*0.3,0)</f>
        <v>309</v>
      </c>
      <c r="R20" s="54">
        <f>ROUND(G20*0.0491*0.6*1.7,0)</f>
        <v>1052</v>
      </c>
    </row>
    <row r="21" spans="1:18" ht="16.5">
      <c r="A21" s="95"/>
      <c r="B21" s="112"/>
      <c r="C21" s="99"/>
      <c r="D21" s="99"/>
      <c r="E21" s="99"/>
      <c r="F21" s="83"/>
      <c r="G21" s="83"/>
      <c r="H21" s="23"/>
      <c r="I21" s="24"/>
      <c r="J21" s="24"/>
      <c r="K21" s="29"/>
      <c r="L21" s="24"/>
      <c r="M21" s="24"/>
      <c r="N21" s="24"/>
      <c r="O21" s="24"/>
      <c r="P21" s="49"/>
      <c r="Q21" s="29">
        <f>ROUND(G20*0.0491*0.3,0)</f>
        <v>309</v>
      </c>
      <c r="R21" s="54">
        <f>ROUND(G20*0.0491*0.35*1.7,0)</f>
        <v>614</v>
      </c>
    </row>
    <row r="22" spans="1:18" ht="16.5">
      <c r="A22" s="94" t="s">
        <v>88</v>
      </c>
      <c r="B22" s="111" t="s">
        <v>140</v>
      </c>
      <c r="C22" s="98">
        <v>21001</v>
      </c>
      <c r="D22" s="98">
        <v>21900</v>
      </c>
      <c r="E22" s="98">
        <v>21900</v>
      </c>
      <c r="F22" s="82">
        <v>21900</v>
      </c>
      <c r="G22" s="82">
        <v>21900</v>
      </c>
      <c r="H22" s="23">
        <f>ROUND(E22*6/100,0)</f>
        <v>1314</v>
      </c>
      <c r="I22" s="24">
        <f>ROUND(F22*8%*20%,0)</f>
        <v>350</v>
      </c>
      <c r="J22" s="24">
        <f>ROUND(F22*1%*20%,0)</f>
        <v>44</v>
      </c>
      <c r="K22" s="29">
        <f>SUM(I22:J22)</f>
        <v>394</v>
      </c>
      <c r="L22" s="24">
        <f>ROUND(F22*8%*70%,0)</f>
        <v>1226</v>
      </c>
      <c r="M22" s="24">
        <f t="shared" si="0"/>
        <v>153</v>
      </c>
      <c r="N22" s="24">
        <f>ROUNDUP(F22*0.09%,0)</f>
        <v>20</v>
      </c>
      <c r="O22" s="24">
        <v>5</v>
      </c>
      <c r="P22" s="49">
        <f>SUM(L22:O22)</f>
        <v>1404</v>
      </c>
      <c r="Q22" s="29">
        <f>ROUND(G22*0.0491*0.3,0)</f>
        <v>323</v>
      </c>
      <c r="R22" s="54">
        <f>ROUND(G22*0.0491*0.6*1.7,0)</f>
        <v>1097</v>
      </c>
    </row>
    <row r="23" spans="1:18" ht="16.5">
      <c r="A23" s="95"/>
      <c r="B23" s="112"/>
      <c r="C23" s="99"/>
      <c r="D23" s="99"/>
      <c r="E23" s="99"/>
      <c r="F23" s="83"/>
      <c r="G23" s="83"/>
      <c r="H23" s="23"/>
      <c r="I23" s="24"/>
      <c r="J23" s="24"/>
      <c r="K23" s="29"/>
      <c r="L23" s="24"/>
      <c r="M23" s="24"/>
      <c r="N23" s="24"/>
      <c r="O23" s="24"/>
      <c r="P23" s="49"/>
      <c r="Q23" s="29">
        <f>ROUND(G22*0.0491*0.3,0)</f>
        <v>323</v>
      </c>
      <c r="R23" s="54">
        <f>ROUND(G22*0.0491*0.35*1.7,0)</f>
        <v>640</v>
      </c>
    </row>
    <row r="24" spans="1:18" ht="16.5">
      <c r="A24" s="94" t="s">
        <v>89</v>
      </c>
      <c r="B24" s="111" t="s">
        <v>15</v>
      </c>
      <c r="C24" s="98">
        <v>21901</v>
      </c>
      <c r="D24" s="98">
        <v>22800</v>
      </c>
      <c r="E24" s="98">
        <v>22800</v>
      </c>
      <c r="F24" s="82">
        <v>22800</v>
      </c>
      <c r="G24" s="82">
        <v>22800</v>
      </c>
      <c r="H24" s="23">
        <f>ROUND(E24*6/100,0)</f>
        <v>1368</v>
      </c>
      <c r="I24" s="24">
        <f>ROUND(F24*8%*20%,0)</f>
        <v>365</v>
      </c>
      <c r="J24" s="24">
        <f>ROUND(F24*1%*20%,0)</f>
        <v>46</v>
      </c>
      <c r="K24" s="29">
        <f>SUM(I24:J24)</f>
        <v>411</v>
      </c>
      <c r="L24" s="24">
        <f>ROUND(F24*8%*70%,0)</f>
        <v>1277</v>
      </c>
      <c r="M24" s="24">
        <f t="shared" si="0"/>
        <v>160</v>
      </c>
      <c r="N24" s="24">
        <f>ROUNDUP(F24*0.09%,0)</f>
        <v>21</v>
      </c>
      <c r="O24" s="24">
        <f>ROUNDUP(F24*0.025%,0)</f>
        <v>6</v>
      </c>
      <c r="P24" s="49">
        <f>SUM(L24:O24)</f>
        <v>1464</v>
      </c>
      <c r="Q24" s="29">
        <f>ROUND(G24*0.0491*0.3,0)</f>
        <v>336</v>
      </c>
      <c r="R24" s="54">
        <f>ROUND(G24*0.0491*0.6*1.7,0)</f>
        <v>1142</v>
      </c>
    </row>
    <row r="25" spans="1:18" ht="16.5">
      <c r="A25" s="95"/>
      <c r="B25" s="112"/>
      <c r="C25" s="99"/>
      <c r="D25" s="99"/>
      <c r="E25" s="99"/>
      <c r="F25" s="83"/>
      <c r="G25" s="83"/>
      <c r="H25" s="23"/>
      <c r="I25" s="24"/>
      <c r="J25" s="24"/>
      <c r="K25" s="29"/>
      <c r="L25" s="24"/>
      <c r="M25" s="24"/>
      <c r="N25" s="24"/>
      <c r="O25" s="24"/>
      <c r="P25" s="49"/>
      <c r="Q25" s="29">
        <f>ROUND(G24*0.0491*0.3,0)</f>
        <v>336</v>
      </c>
      <c r="R25" s="54">
        <f>ROUND(G24*0.0491*0.35*1.7,0)</f>
        <v>666</v>
      </c>
    </row>
    <row r="26" spans="1:18" ht="16.5">
      <c r="A26" s="94" t="s">
        <v>90</v>
      </c>
      <c r="B26" s="111" t="s">
        <v>141</v>
      </c>
      <c r="C26" s="98">
        <v>22801</v>
      </c>
      <c r="D26" s="98">
        <v>24000</v>
      </c>
      <c r="E26" s="98">
        <v>24000</v>
      </c>
      <c r="F26" s="82">
        <v>24000</v>
      </c>
      <c r="G26" s="82">
        <v>24000</v>
      </c>
      <c r="H26" s="23">
        <f>ROUND(E26*6/100,0)</f>
        <v>1440</v>
      </c>
      <c r="I26" s="24">
        <f>ROUND(F26*8%*20%,0)</f>
        <v>384</v>
      </c>
      <c r="J26" s="24">
        <f>ROUND(F26*1%*20%,0)</f>
        <v>48</v>
      </c>
      <c r="K26" s="29">
        <f>SUM(I26:J26)</f>
        <v>432</v>
      </c>
      <c r="L26" s="24">
        <f>ROUND(F26*8%*70%,0)</f>
        <v>1344</v>
      </c>
      <c r="M26" s="24">
        <f t="shared" si="0"/>
        <v>168</v>
      </c>
      <c r="N26" s="24">
        <f>ROUNDUP(F26*0.09%,0)</f>
        <v>22</v>
      </c>
      <c r="O26" s="24">
        <f>ROUNDUP(F26*0.025%,0)</f>
        <v>6</v>
      </c>
      <c r="P26" s="49">
        <f>SUM(L26:O26)</f>
        <v>1540</v>
      </c>
      <c r="Q26" s="29">
        <f>ROUND(G26*0.0491*0.3,0)</f>
        <v>354</v>
      </c>
      <c r="R26" s="54">
        <f>ROUND(G26*0.0491*0.6*1.7,0)</f>
        <v>1202</v>
      </c>
    </row>
    <row r="27" spans="1:18" ht="16.5">
      <c r="A27" s="95"/>
      <c r="B27" s="112"/>
      <c r="C27" s="99"/>
      <c r="D27" s="99"/>
      <c r="E27" s="99"/>
      <c r="F27" s="83"/>
      <c r="G27" s="83"/>
      <c r="H27" s="23"/>
      <c r="I27" s="24"/>
      <c r="J27" s="24"/>
      <c r="K27" s="29"/>
      <c r="L27" s="24"/>
      <c r="M27" s="24"/>
      <c r="N27" s="24"/>
      <c r="O27" s="24"/>
      <c r="P27" s="49"/>
      <c r="Q27" s="29">
        <f>ROUND(G26*0.0491*0.3,0)</f>
        <v>354</v>
      </c>
      <c r="R27" s="54">
        <f>ROUND(G26*0.0491*0.35*1.7,0)</f>
        <v>701</v>
      </c>
    </row>
    <row r="28" spans="1:18" ht="16.5">
      <c r="A28" s="94" t="s">
        <v>91</v>
      </c>
      <c r="B28" s="111" t="s">
        <v>142</v>
      </c>
      <c r="C28" s="98">
        <v>24001</v>
      </c>
      <c r="D28" s="98">
        <v>25200</v>
      </c>
      <c r="E28" s="98">
        <v>25200</v>
      </c>
      <c r="F28" s="82">
        <v>25200</v>
      </c>
      <c r="G28" s="82">
        <v>25200</v>
      </c>
      <c r="H28" s="23">
        <f>ROUND(E28*6/100,0)</f>
        <v>1512</v>
      </c>
      <c r="I28" s="24">
        <f>ROUND(F28*8%*20%,0)</f>
        <v>403</v>
      </c>
      <c r="J28" s="24">
        <f>ROUND(F28*1%*20%,0)</f>
        <v>50</v>
      </c>
      <c r="K28" s="29">
        <f>SUM(I28:J28)</f>
        <v>453</v>
      </c>
      <c r="L28" s="24">
        <f>ROUND(F28*8%*70%,0)</f>
        <v>1411</v>
      </c>
      <c r="M28" s="24">
        <f t="shared" si="0"/>
        <v>176</v>
      </c>
      <c r="N28" s="24">
        <f>ROUNDUP(F28*0.09%,0)</f>
        <v>23</v>
      </c>
      <c r="O28" s="24">
        <v>6</v>
      </c>
      <c r="P28" s="49">
        <f>SUM(L28:O28)</f>
        <v>1616</v>
      </c>
      <c r="Q28" s="29">
        <f>ROUND(G28*0.0491*0.3,0)</f>
        <v>371</v>
      </c>
      <c r="R28" s="54">
        <f>ROUND(G28*0.0491*0.6*1.7,0)</f>
        <v>1262</v>
      </c>
    </row>
    <row r="29" spans="1:18" ht="16.5">
      <c r="A29" s="95"/>
      <c r="B29" s="112"/>
      <c r="C29" s="99"/>
      <c r="D29" s="99"/>
      <c r="E29" s="99"/>
      <c r="F29" s="83"/>
      <c r="G29" s="83"/>
      <c r="H29" s="23"/>
      <c r="I29" s="24"/>
      <c r="J29" s="24"/>
      <c r="K29" s="29"/>
      <c r="L29" s="24"/>
      <c r="M29" s="24"/>
      <c r="N29" s="24"/>
      <c r="O29" s="24"/>
      <c r="P29" s="49"/>
      <c r="Q29" s="29">
        <f>ROUND(G28*0.0491*0.3,0)</f>
        <v>371</v>
      </c>
      <c r="R29" s="54">
        <f>ROUND(G28*0.0491*0.35*1.7,0)</f>
        <v>736</v>
      </c>
    </row>
    <row r="30" spans="1:18" ht="16.5">
      <c r="A30" s="94" t="s">
        <v>92</v>
      </c>
      <c r="B30" s="111" t="s">
        <v>143</v>
      </c>
      <c r="C30" s="98">
        <v>25201</v>
      </c>
      <c r="D30" s="98">
        <v>26400</v>
      </c>
      <c r="E30" s="98">
        <v>26400</v>
      </c>
      <c r="F30" s="82">
        <v>26400</v>
      </c>
      <c r="G30" s="82">
        <v>26400</v>
      </c>
      <c r="H30" s="23">
        <f>ROUND(E30*6/100,0)</f>
        <v>1584</v>
      </c>
      <c r="I30" s="24">
        <f>ROUND(F30*8%*20%,0)</f>
        <v>422</v>
      </c>
      <c r="J30" s="24">
        <f>ROUND(F30*1%*20%,0)</f>
        <v>53</v>
      </c>
      <c r="K30" s="29">
        <f>SUM(I30:J30)</f>
        <v>475</v>
      </c>
      <c r="L30" s="24">
        <f>ROUND(F30*8%*70%,0)</f>
        <v>1478</v>
      </c>
      <c r="M30" s="24">
        <f t="shared" si="0"/>
        <v>185</v>
      </c>
      <c r="N30" s="24">
        <f>ROUNDUP(F30*0.09%,0)</f>
        <v>24</v>
      </c>
      <c r="O30" s="24">
        <f>ROUNDUP(F30*0.025%,0)</f>
        <v>7</v>
      </c>
      <c r="P30" s="49">
        <f>SUM(L30:O30)</f>
        <v>1694</v>
      </c>
      <c r="Q30" s="29">
        <f>ROUND(G30*0.0491*0.3,0)</f>
        <v>389</v>
      </c>
      <c r="R30" s="54">
        <f>ROUND(G30*0.0491*0.6*1.7,0)</f>
        <v>1322</v>
      </c>
    </row>
    <row r="31" spans="1:18" ht="16.5">
      <c r="A31" s="95"/>
      <c r="B31" s="112"/>
      <c r="C31" s="99"/>
      <c r="D31" s="99"/>
      <c r="E31" s="99"/>
      <c r="F31" s="83"/>
      <c r="G31" s="83"/>
      <c r="H31" s="23"/>
      <c r="I31" s="24"/>
      <c r="J31" s="24"/>
      <c r="K31" s="29"/>
      <c r="L31" s="24"/>
      <c r="M31" s="24"/>
      <c r="N31" s="24"/>
      <c r="O31" s="24"/>
      <c r="P31" s="49"/>
      <c r="Q31" s="29">
        <f>ROUND(G30*0.0491*0.3,0)</f>
        <v>389</v>
      </c>
      <c r="R31" s="54">
        <f>ROUND(G30*0.0491*0.35*1.7,0)</f>
        <v>771</v>
      </c>
    </row>
    <row r="32" spans="1:18" ht="16.5">
      <c r="A32" s="94" t="s">
        <v>93</v>
      </c>
      <c r="B32" s="111" t="s">
        <v>144</v>
      </c>
      <c r="C32" s="98">
        <v>26401</v>
      </c>
      <c r="D32" s="98">
        <v>27600</v>
      </c>
      <c r="E32" s="98">
        <v>27600</v>
      </c>
      <c r="F32" s="82">
        <v>27600</v>
      </c>
      <c r="G32" s="82">
        <v>27600</v>
      </c>
      <c r="H32" s="23">
        <f>ROUND(E32*6/100,0)</f>
        <v>1656</v>
      </c>
      <c r="I32" s="24">
        <f>ROUND(F32*8%*20%,0)</f>
        <v>442</v>
      </c>
      <c r="J32" s="24">
        <f>ROUND(F32*1%*20%,0)</f>
        <v>55</v>
      </c>
      <c r="K32" s="29">
        <f>SUM(I32:J32)</f>
        <v>497</v>
      </c>
      <c r="L32" s="24">
        <f>ROUND(F32*8%*70%,0)</f>
        <v>1546</v>
      </c>
      <c r="M32" s="24">
        <f t="shared" si="0"/>
        <v>193</v>
      </c>
      <c r="N32" s="24">
        <f>ROUNDUP(F32*0.09%,0)</f>
        <v>25</v>
      </c>
      <c r="O32" s="24">
        <f>ROUNDUP(F32*0.025%,0)</f>
        <v>7</v>
      </c>
      <c r="P32" s="49">
        <f>SUM(L32:O32)</f>
        <v>1771</v>
      </c>
      <c r="Q32" s="29">
        <f>ROUND(G32*0.0491*0.3,0)</f>
        <v>407</v>
      </c>
      <c r="R32" s="54">
        <f>ROUND(G32*0.0491*0.6*1.7,0)</f>
        <v>1382</v>
      </c>
    </row>
    <row r="33" spans="1:18" ht="17.25" thickBot="1">
      <c r="A33" s="95"/>
      <c r="B33" s="112"/>
      <c r="C33" s="99"/>
      <c r="D33" s="99"/>
      <c r="E33" s="99"/>
      <c r="F33" s="83"/>
      <c r="G33" s="83"/>
      <c r="H33" s="23"/>
      <c r="I33" s="24"/>
      <c r="J33" s="24"/>
      <c r="K33" s="29"/>
      <c r="L33" s="24"/>
      <c r="M33" s="24"/>
      <c r="N33" s="24"/>
      <c r="O33" s="24"/>
      <c r="P33" s="49"/>
      <c r="Q33" s="29">
        <f>ROUND(G32*0.0491*0.3,0)</f>
        <v>407</v>
      </c>
      <c r="R33" s="54">
        <f>ROUND(G32*0.0491*0.35*1.7,0)</f>
        <v>806</v>
      </c>
    </row>
    <row r="34" spans="1:18" ht="16.5">
      <c r="A34" s="104" t="s">
        <v>0</v>
      </c>
      <c r="B34" s="106" t="s">
        <v>66</v>
      </c>
      <c r="C34" s="102" t="s">
        <v>63</v>
      </c>
      <c r="D34" s="102" t="s">
        <v>62</v>
      </c>
      <c r="E34" s="76" t="s">
        <v>1</v>
      </c>
      <c r="F34" s="76" t="s">
        <v>2</v>
      </c>
      <c r="G34" s="76" t="s">
        <v>3</v>
      </c>
      <c r="H34" s="74" t="s">
        <v>67</v>
      </c>
      <c r="I34" s="92" t="s">
        <v>68</v>
      </c>
      <c r="J34" s="93"/>
      <c r="K34" s="93"/>
      <c r="L34" s="93"/>
      <c r="M34" s="93"/>
      <c r="N34" s="93"/>
      <c r="O34" s="93"/>
      <c r="P34" s="93"/>
      <c r="Q34" s="90" t="s">
        <v>69</v>
      </c>
      <c r="R34" s="91"/>
    </row>
    <row r="35" spans="1:18" ht="16.5">
      <c r="A35" s="105"/>
      <c r="B35" s="107"/>
      <c r="C35" s="103"/>
      <c r="D35" s="103"/>
      <c r="E35" s="77"/>
      <c r="F35" s="77"/>
      <c r="G35" s="77"/>
      <c r="H35" s="75"/>
      <c r="I35" s="78" t="s">
        <v>4</v>
      </c>
      <c r="J35" s="79"/>
      <c r="K35" s="79"/>
      <c r="L35" s="80" t="s">
        <v>70</v>
      </c>
      <c r="M35" s="81"/>
      <c r="N35" s="81"/>
      <c r="O35" s="81"/>
      <c r="P35" s="81"/>
      <c r="Q35" s="86" t="s">
        <v>4</v>
      </c>
      <c r="R35" s="88" t="s">
        <v>5</v>
      </c>
    </row>
    <row r="36" spans="1:18" ht="43.5" customHeight="1">
      <c r="A36" s="105"/>
      <c r="B36" s="107"/>
      <c r="C36" s="103"/>
      <c r="D36" s="103"/>
      <c r="E36" s="77"/>
      <c r="F36" s="77"/>
      <c r="G36" s="77"/>
      <c r="H36" s="75"/>
      <c r="I36" s="2" t="s">
        <v>71</v>
      </c>
      <c r="J36" s="14" t="s">
        <v>72</v>
      </c>
      <c r="K36" s="58" t="s">
        <v>6</v>
      </c>
      <c r="L36" s="14" t="s">
        <v>71</v>
      </c>
      <c r="M36" s="3" t="s">
        <v>73</v>
      </c>
      <c r="N36" s="14" t="s">
        <v>7</v>
      </c>
      <c r="O36" s="14" t="s">
        <v>8</v>
      </c>
      <c r="P36" s="48" t="s">
        <v>9</v>
      </c>
      <c r="Q36" s="87"/>
      <c r="R36" s="89"/>
    </row>
    <row r="37" spans="1:18" ht="16.5">
      <c r="A37" s="96" t="s">
        <v>94</v>
      </c>
      <c r="B37" s="111" t="s">
        <v>20</v>
      </c>
      <c r="C37" s="100">
        <v>27601</v>
      </c>
      <c r="D37" s="100">
        <v>28800</v>
      </c>
      <c r="E37" s="100">
        <v>28800</v>
      </c>
      <c r="F37" s="84">
        <v>28800</v>
      </c>
      <c r="G37" s="84">
        <v>28800</v>
      </c>
      <c r="H37" s="33">
        <f>ROUND(E37*6/100,0)</f>
        <v>1728</v>
      </c>
      <c r="I37" s="34">
        <f>ROUND(F37*8%*20%,0)</f>
        <v>461</v>
      </c>
      <c r="J37" s="34">
        <f>ROUND(F37*1%*20%,0)</f>
        <v>58</v>
      </c>
      <c r="K37" s="35">
        <f>SUM(I37:J37)</f>
        <v>519</v>
      </c>
      <c r="L37" s="34">
        <f>ROUND(F37*8%*70%,0)</f>
        <v>1613</v>
      </c>
      <c r="M37" s="34">
        <f t="shared" si="0"/>
        <v>202</v>
      </c>
      <c r="N37" s="34">
        <f>ROUNDUP(F37*0.09%,0)</f>
        <v>26</v>
      </c>
      <c r="O37" s="34">
        <v>7</v>
      </c>
      <c r="P37" s="51">
        <f>SUM(L37:O37)</f>
        <v>1848</v>
      </c>
      <c r="Q37" s="35">
        <f>ROUND(G37*0.0491*0.3,0)</f>
        <v>424</v>
      </c>
      <c r="R37" s="55">
        <f>ROUND(G37*0.0491*0.6*1.7,0)</f>
        <v>1442</v>
      </c>
    </row>
    <row r="38" spans="1:18" ht="16.5">
      <c r="A38" s="97"/>
      <c r="B38" s="112"/>
      <c r="C38" s="101"/>
      <c r="D38" s="101"/>
      <c r="E38" s="101"/>
      <c r="F38" s="85"/>
      <c r="G38" s="85"/>
      <c r="H38" s="33"/>
      <c r="I38" s="34"/>
      <c r="J38" s="34"/>
      <c r="K38" s="35"/>
      <c r="L38" s="34"/>
      <c r="M38" s="34"/>
      <c r="N38" s="34"/>
      <c r="O38" s="34"/>
      <c r="P38" s="51"/>
      <c r="Q38" s="35">
        <f>ROUND(G37*0.0491*0.3,0)</f>
        <v>424</v>
      </c>
      <c r="R38" s="55">
        <f>ROUND(G37*0.0491*0.35*1.7,0)</f>
        <v>841</v>
      </c>
    </row>
    <row r="39" spans="1:18" ht="16.5">
      <c r="A39" s="94" t="s">
        <v>95</v>
      </c>
      <c r="B39" s="111" t="s">
        <v>145</v>
      </c>
      <c r="C39" s="98">
        <v>28801</v>
      </c>
      <c r="D39" s="98">
        <v>30300</v>
      </c>
      <c r="E39" s="98">
        <v>30300</v>
      </c>
      <c r="F39" s="82">
        <v>30300</v>
      </c>
      <c r="G39" s="82">
        <v>30300</v>
      </c>
      <c r="H39" s="23">
        <f>ROUND(E39*6/100,0)</f>
        <v>1818</v>
      </c>
      <c r="I39" s="24">
        <f>ROUND(F39*8%*20%,0)</f>
        <v>485</v>
      </c>
      <c r="J39" s="24">
        <f>ROUND(F39*1%*20%,0)</f>
        <v>61</v>
      </c>
      <c r="K39" s="29">
        <f>SUM(I39:J39)</f>
        <v>546</v>
      </c>
      <c r="L39" s="24">
        <f>ROUND(F39*8%*70%,0)</f>
        <v>1697</v>
      </c>
      <c r="M39" s="24">
        <f t="shared" si="0"/>
        <v>212</v>
      </c>
      <c r="N39" s="24">
        <f>ROUNDUP(F39*0.09%,0)</f>
        <v>28</v>
      </c>
      <c r="O39" s="24">
        <f>ROUNDUP(F39*0.025%,0)</f>
        <v>8</v>
      </c>
      <c r="P39" s="49">
        <f>SUM(L39:O39)</f>
        <v>1945</v>
      </c>
      <c r="Q39" s="29">
        <f>ROUND(G39*0.0491*0.3,0)</f>
        <v>446</v>
      </c>
      <c r="R39" s="54">
        <f>ROUND(G39*0.0491*0.6*1.7,0)</f>
        <v>1517</v>
      </c>
    </row>
    <row r="40" spans="1:18" ht="16.5">
      <c r="A40" s="95"/>
      <c r="B40" s="112"/>
      <c r="C40" s="99"/>
      <c r="D40" s="99"/>
      <c r="E40" s="99"/>
      <c r="F40" s="83"/>
      <c r="G40" s="83"/>
      <c r="H40" s="23"/>
      <c r="I40" s="24"/>
      <c r="J40" s="24"/>
      <c r="K40" s="29"/>
      <c r="L40" s="24"/>
      <c r="M40" s="24"/>
      <c r="N40" s="24"/>
      <c r="O40" s="24"/>
      <c r="P40" s="49"/>
      <c r="Q40" s="29">
        <f>ROUND(G39*0.0491*0.3,0)</f>
        <v>446</v>
      </c>
      <c r="R40" s="54">
        <f>ROUND(G39*0.0491*0.35*1.7,0)</f>
        <v>885</v>
      </c>
    </row>
    <row r="41" spans="1:18" ht="16.5">
      <c r="A41" s="94" t="s">
        <v>96</v>
      </c>
      <c r="B41" s="111" t="s">
        <v>22</v>
      </c>
      <c r="C41" s="98">
        <v>30301</v>
      </c>
      <c r="D41" s="98">
        <v>31800</v>
      </c>
      <c r="E41" s="98">
        <v>31800</v>
      </c>
      <c r="F41" s="82">
        <v>31800</v>
      </c>
      <c r="G41" s="82">
        <v>31800</v>
      </c>
      <c r="H41" s="23">
        <f>ROUND(E41*6/100,0)</f>
        <v>1908</v>
      </c>
      <c r="I41" s="24">
        <f>ROUND(F41*8%*20%,0)</f>
        <v>509</v>
      </c>
      <c r="J41" s="24">
        <f>ROUND(F41*1%*20%,0)</f>
        <v>64</v>
      </c>
      <c r="K41" s="29">
        <f>SUM(I41:J41)</f>
        <v>573</v>
      </c>
      <c r="L41" s="24">
        <f>ROUND(F41*8%*70%,0)</f>
        <v>1781</v>
      </c>
      <c r="M41" s="24">
        <f t="shared" si="0"/>
        <v>223</v>
      </c>
      <c r="N41" s="24">
        <f>ROUNDUP(F41*0.09%,0)</f>
        <v>29</v>
      </c>
      <c r="O41" s="24">
        <f>ROUNDUP(F41*0.025%,0)</f>
        <v>8</v>
      </c>
      <c r="P41" s="49">
        <f>SUM(L41:O41)</f>
        <v>2041</v>
      </c>
      <c r="Q41" s="29">
        <f>ROUND(G41*0.0491*0.3,0)</f>
        <v>468</v>
      </c>
      <c r="R41" s="54">
        <f>ROUND(G41*0.0491*0.6*1.7,0)</f>
        <v>1593</v>
      </c>
    </row>
    <row r="42" spans="1:18" ht="16.5">
      <c r="A42" s="95"/>
      <c r="B42" s="112"/>
      <c r="C42" s="99"/>
      <c r="D42" s="99"/>
      <c r="E42" s="99"/>
      <c r="F42" s="83"/>
      <c r="G42" s="83"/>
      <c r="H42" s="23"/>
      <c r="I42" s="24"/>
      <c r="J42" s="24"/>
      <c r="K42" s="29"/>
      <c r="L42" s="24"/>
      <c r="M42" s="24"/>
      <c r="N42" s="24"/>
      <c r="O42" s="24"/>
      <c r="P42" s="49"/>
      <c r="Q42" s="29">
        <f>ROUND(G41*0.0491*0.3,0)</f>
        <v>468</v>
      </c>
      <c r="R42" s="54">
        <f>ROUND(G41*0.0491*0.35*1.7,0)</f>
        <v>929</v>
      </c>
    </row>
    <row r="43" spans="1:18" ht="16.5">
      <c r="A43" s="94" t="s">
        <v>97</v>
      </c>
      <c r="B43" s="111" t="s">
        <v>146</v>
      </c>
      <c r="C43" s="98">
        <v>31801</v>
      </c>
      <c r="D43" s="98">
        <v>33300</v>
      </c>
      <c r="E43" s="98">
        <v>33300</v>
      </c>
      <c r="F43" s="82">
        <v>33300</v>
      </c>
      <c r="G43" s="82">
        <v>33300</v>
      </c>
      <c r="H43" s="23">
        <f>ROUND(E43*6/100,0)</f>
        <v>1998</v>
      </c>
      <c r="I43" s="24">
        <f>ROUND(F43*8%*20%,0)</f>
        <v>533</v>
      </c>
      <c r="J43" s="24">
        <f>ROUND(F43*1%*20%,0)</f>
        <v>67</v>
      </c>
      <c r="K43" s="29">
        <f>SUM(I43:J43)</f>
        <v>600</v>
      </c>
      <c r="L43" s="24">
        <f>ROUND(F43*8%*70%,0)</f>
        <v>1865</v>
      </c>
      <c r="M43" s="24">
        <f t="shared" si="0"/>
        <v>233</v>
      </c>
      <c r="N43" s="24">
        <f>ROUNDUP(F43*0.09%,0)</f>
        <v>30</v>
      </c>
      <c r="O43" s="24">
        <v>8</v>
      </c>
      <c r="P43" s="49">
        <f>SUM(L43:O43)</f>
        <v>2136</v>
      </c>
      <c r="Q43" s="29">
        <f>ROUND(G43*0.0491*0.3,0)</f>
        <v>491</v>
      </c>
      <c r="R43" s="54">
        <f>ROUND(G43*0.0491*0.6*1.7,0)</f>
        <v>1668</v>
      </c>
    </row>
    <row r="44" spans="1:18" ht="16.5">
      <c r="A44" s="95"/>
      <c r="B44" s="112"/>
      <c r="C44" s="99"/>
      <c r="D44" s="99"/>
      <c r="E44" s="99"/>
      <c r="F44" s="83"/>
      <c r="G44" s="83"/>
      <c r="H44" s="23"/>
      <c r="I44" s="24"/>
      <c r="J44" s="24"/>
      <c r="K44" s="29"/>
      <c r="L44" s="24"/>
      <c r="M44" s="24"/>
      <c r="N44" s="24"/>
      <c r="O44" s="24"/>
      <c r="P44" s="49"/>
      <c r="Q44" s="29">
        <f>ROUND(G43*0.0491*0.3,0)</f>
        <v>491</v>
      </c>
      <c r="R44" s="54">
        <f>ROUND(G43*0.0491*0.35*1.7,0)</f>
        <v>973</v>
      </c>
    </row>
    <row r="45" spans="1:18" ht="16.5">
      <c r="A45" s="94" t="s">
        <v>98</v>
      </c>
      <c r="B45" s="111" t="s">
        <v>147</v>
      </c>
      <c r="C45" s="98">
        <v>33301</v>
      </c>
      <c r="D45" s="98">
        <v>34800</v>
      </c>
      <c r="E45" s="98">
        <v>34800</v>
      </c>
      <c r="F45" s="82">
        <v>34800</v>
      </c>
      <c r="G45" s="82">
        <v>34800</v>
      </c>
      <c r="H45" s="23">
        <f>ROUND(E45*6/100,0)</f>
        <v>2088</v>
      </c>
      <c r="I45" s="24">
        <f>ROUND(F45*8%*20%,0)</f>
        <v>557</v>
      </c>
      <c r="J45" s="24">
        <f>ROUND(F45*1%*20%,0)</f>
        <v>70</v>
      </c>
      <c r="K45" s="29">
        <f>SUM(I45:J45)</f>
        <v>627</v>
      </c>
      <c r="L45" s="24">
        <f>ROUND(F45*8%*70%,0)</f>
        <v>1949</v>
      </c>
      <c r="M45" s="24">
        <f t="shared" si="0"/>
        <v>244</v>
      </c>
      <c r="N45" s="24">
        <f>ROUNDUP(F45*0.09%,0)</f>
        <v>32</v>
      </c>
      <c r="O45" s="24">
        <f>ROUNDUP(F45*0.025%,0)</f>
        <v>9</v>
      </c>
      <c r="P45" s="49">
        <f>SUM(L45:O45)</f>
        <v>2234</v>
      </c>
      <c r="Q45" s="29">
        <f>ROUND(G45*0.0491*0.3,0)</f>
        <v>513</v>
      </c>
      <c r="R45" s="54">
        <f>ROUND(G45*0.0491*0.6*1.7,0)</f>
        <v>1743</v>
      </c>
    </row>
    <row r="46" spans="1:18" ht="16.5">
      <c r="A46" s="95"/>
      <c r="B46" s="112"/>
      <c r="C46" s="99"/>
      <c r="D46" s="99"/>
      <c r="E46" s="99"/>
      <c r="F46" s="83"/>
      <c r="G46" s="83"/>
      <c r="H46" s="23"/>
      <c r="I46" s="24"/>
      <c r="J46" s="24"/>
      <c r="K46" s="29"/>
      <c r="L46" s="24"/>
      <c r="M46" s="24"/>
      <c r="N46" s="24"/>
      <c r="O46" s="24"/>
      <c r="P46" s="49"/>
      <c r="Q46" s="29">
        <f>ROUND(G45*0.0491*0.3,0)</f>
        <v>513</v>
      </c>
      <c r="R46" s="54">
        <f>ROUND(G45*0.0491*0.35*1.7,0)</f>
        <v>1017</v>
      </c>
    </row>
    <row r="47" spans="1:18" ht="16.5">
      <c r="A47" s="94" t="s">
        <v>99</v>
      </c>
      <c r="B47" s="111" t="s">
        <v>148</v>
      </c>
      <c r="C47" s="98">
        <v>34801</v>
      </c>
      <c r="D47" s="98">
        <v>36300</v>
      </c>
      <c r="E47" s="98">
        <v>36300</v>
      </c>
      <c r="F47" s="82">
        <v>36300</v>
      </c>
      <c r="G47" s="82">
        <v>36300</v>
      </c>
      <c r="H47" s="23">
        <f>ROUND(E47*6/100,0)</f>
        <v>2178</v>
      </c>
      <c r="I47" s="24">
        <f>ROUND(F47*8%*20%,0)</f>
        <v>581</v>
      </c>
      <c r="J47" s="24">
        <f>ROUND(F47*1%*20%,0)</f>
        <v>73</v>
      </c>
      <c r="K47" s="29">
        <f>SUM(I47:J47)</f>
        <v>654</v>
      </c>
      <c r="L47" s="24">
        <f>ROUND(F47*8%*70%,0)</f>
        <v>2033</v>
      </c>
      <c r="M47" s="24">
        <f t="shared" si="0"/>
        <v>254</v>
      </c>
      <c r="N47" s="24">
        <f>ROUNDUP(F47*0.09%,0)</f>
        <v>33</v>
      </c>
      <c r="O47" s="24">
        <v>9</v>
      </c>
      <c r="P47" s="49">
        <f>SUM(L47:O47)</f>
        <v>2329</v>
      </c>
      <c r="Q47" s="29">
        <f>ROUND(G47*0.0491*0.3,0)</f>
        <v>535</v>
      </c>
      <c r="R47" s="54">
        <f>ROUND(G47*0.0491*0.6*1.7,0)</f>
        <v>1818</v>
      </c>
    </row>
    <row r="48" spans="1:18" ht="16.5">
      <c r="A48" s="95"/>
      <c r="B48" s="112"/>
      <c r="C48" s="99"/>
      <c r="D48" s="99"/>
      <c r="E48" s="99"/>
      <c r="F48" s="83"/>
      <c r="G48" s="83"/>
      <c r="H48" s="23"/>
      <c r="I48" s="24"/>
      <c r="J48" s="24"/>
      <c r="K48" s="29"/>
      <c r="L48" s="24"/>
      <c r="M48" s="24"/>
      <c r="N48" s="24"/>
      <c r="O48" s="24"/>
      <c r="P48" s="49"/>
      <c r="Q48" s="29">
        <f>ROUND(G47*0.0491*0.3,0)</f>
        <v>535</v>
      </c>
      <c r="R48" s="54">
        <f>ROUND(G47*0.0491*0.35*1.7,0)</f>
        <v>1060</v>
      </c>
    </row>
    <row r="49" spans="1:18" ht="16.5">
      <c r="A49" s="94" t="s">
        <v>100</v>
      </c>
      <c r="B49" s="111" t="s">
        <v>26</v>
      </c>
      <c r="C49" s="98">
        <v>36301</v>
      </c>
      <c r="D49" s="98">
        <v>38200</v>
      </c>
      <c r="E49" s="98">
        <v>38200</v>
      </c>
      <c r="F49" s="82">
        <v>38200</v>
      </c>
      <c r="G49" s="82">
        <v>38200</v>
      </c>
      <c r="H49" s="23">
        <f>ROUND(E49*6/100,0)</f>
        <v>2292</v>
      </c>
      <c r="I49" s="24">
        <f>ROUND(F49*8%*20%,0)</f>
        <v>611</v>
      </c>
      <c r="J49" s="24">
        <f>ROUND(F49*1%*20%,0)</f>
        <v>76</v>
      </c>
      <c r="K49" s="29">
        <f>SUM(I49:J49)</f>
        <v>687</v>
      </c>
      <c r="L49" s="24">
        <f>ROUND(F49*8%*70%,0)</f>
        <v>2139</v>
      </c>
      <c r="M49" s="24">
        <f t="shared" si="0"/>
        <v>267</v>
      </c>
      <c r="N49" s="24">
        <v>34</v>
      </c>
      <c r="O49" s="24">
        <f>ROUNDUP(F49*0.025%,0)</f>
        <v>10</v>
      </c>
      <c r="P49" s="49">
        <f>SUM(L49:O49)</f>
        <v>2450</v>
      </c>
      <c r="Q49" s="29">
        <f>ROUND(G49*0.0491*0.3,0)</f>
        <v>563</v>
      </c>
      <c r="R49" s="54">
        <f>ROUND(G49*0.0491*0.6*1.7,0)</f>
        <v>1913</v>
      </c>
    </row>
    <row r="50" spans="1:18" ht="16.5">
      <c r="A50" s="95"/>
      <c r="B50" s="112"/>
      <c r="C50" s="99"/>
      <c r="D50" s="99"/>
      <c r="E50" s="99"/>
      <c r="F50" s="83"/>
      <c r="G50" s="83"/>
      <c r="H50" s="23"/>
      <c r="I50" s="24"/>
      <c r="J50" s="24"/>
      <c r="K50" s="29"/>
      <c r="L50" s="24"/>
      <c r="M50" s="24"/>
      <c r="N50" s="24"/>
      <c r="O50" s="24"/>
      <c r="P50" s="49"/>
      <c r="Q50" s="29">
        <f>ROUND(G49*0.0491*0.3,0)</f>
        <v>563</v>
      </c>
      <c r="R50" s="54">
        <f>ROUND(G49*0.0491*0.35*1.7,0)</f>
        <v>1116</v>
      </c>
    </row>
    <row r="51" spans="1:18" ht="16.5">
      <c r="A51" s="94" t="s">
        <v>101</v>
      </c>
      <c r="B51" s="111" t="s">
        <v>149</v>
      </c>
      <c r="C51" s="98">
        <v>38201</v>
      </c>
      <c r="D51" s="98">
        <v>40100</v>
      </c>
      <c r="E51" s="98">
        <v>40100</v>
      </c>
      <c r="F51" s="82">
        <v>40100</v>
      </c>
      <c r="G51" s="82">
        <v>40100</v>
      </c>
      <c r="H51" s="23">
        <f>ROUND(E51*6/100,0)</f>
        <v>2406</v>
      </c>
      <c r="I51" s="24">
        <f>ROUND(F51*8%*20%,0)</f>
        <v>642</v>
      </c>
      <c r="J51" s="24">
        <f>ROUND(F51*1%*20%,0)</f>
        <v>80</v>
      </c>
      <c r="K51" s="29">
        <f>SUM(I51:J51)</f>
        <v>722</v>
      </c>
      <c r="L51" s="24">
        <f>ROUND(F51*8%*70%,0)</f>
        <v>2246</v>
      </c>
      <c r="M51" s="24">
        <f t="shared" si="0"/>
        <v>281</v>
      </c>
      <c r="N51" s="24">
        <v>36</v>
      </c>
      <c r="O51" s="24">
        <v>10</v>
      </c>
      <c r="P51" s="49">
        <f>SUM(L51:O51)</f>
        <v>2573</v>
      </c>
      <c r="Q51" s="29">
        <f>ROUND(G51*0.0491*0.3,0)</f>
        <v>591</v>
      </c>
      <c r="R51" s="54">
        <f>ROUND(G51*0.0491*0.6*1.7,0)</f>
        <v>2008</v>
      </c>
    </row>
    <row r="52" spans="1:18" ht="16.5">
      <c r="A52" s="95"/>
      <c r="B52" s="112"/>
      <c r="C52" s="99"/>
      <c r="D52" s="99"/>
      <c r="E52" s="99"/>
      <c r="F52" s="83"/>
      <c r="G52" s="83"/>
      <c r="H52" s="23"/>
      <c r="I52" s="24"/>
      <c r="J52" s="24"/>
      <c r="K52" s="29"/>
      <c r="L52" s="24"/>
      <c r="M52" s="24"/>
      <c r="N52" s="24"/>
      <c r="O52" s="24"/>
      <c r="P52" s="49"/>
      <c r="Q52" s="29">
        <f>ROUND(G51*0.0491*0.3,0)</f>
        <v>591</v>
      </c>
      <c r="R52" s="54">
        <f>ROUND(G51*0.0491*0.35*1.7,0)</f>
        <v>1172</v>
      </c>
    </row>
    <row r="53" spans="1:18" ht="16.5">
      <c r="A53" s="94" t="s">
        <v>102</v>
      </c>
      <c r="B53" s="111" t="s">
        <v>28</v>
      </c>
      <c r="C53" s="98">
        <v>40101</v>
      </c>
      <c r="D53" s="98">
        <v>42000</v>
      </c>
      <c r="E53" s="98">
        <v>42000</v>
      </c>
      <c r="F53" s="82">
        <v>42000</v>
      </c>
      <c r="G53" s="82">
        <v>42000</v>
      </c>
      <c r="H53" s="23">
        <f>ROUND(E53*6/100,0)</f>
        <v>2520</v>
      </c>
      <c r="I53" s="24">
        <f>ROUND(F53*8%*20%,0)</f>
        <v>672</v>
      </c>
      <c r="J53" s="24">
        <f>ROUND(F53*1%*20%,0)</f>
        <v>84</v>
      </c>
      <c r="K53" s="29">
        <f>SUM(I53:J53)</f>
        <v>756</v>
      </c>
      <c r="L53" s="24">
        <f>ROUND(F53*8%*70%,0)</f>
        <v>2352</v>
      </c>
      <c r="M53" s="24">
        <f>IF($M$12="不適用就業保險",0,ROUND(F53*1%*70%,0))</f>
        <v>294</v>
      </c>
      <c r="N53" s="24">
        <f>ROUNDUP(F53*0.09%,0)</f>
        <v>38</v>
      </c>
      <c r="O53" s="24">
        <f>ROUNDUP(F53*0.025%,0)</f>
        <v>11</v>
      </c>
      <c r="P53" s="49">
        <f>SUM(L53:O53)</f>
        <v>2695</v>
      </c>
      <c r="Q53" s="29">
        <f>ROUND(G53*0.0491*0.3,0)</f>
        <v>619</v>
      </c>
      <c r="R53" s="54">
        <f>ROUND(G53*0.0491*0.6*1.7,0)</f>
        <v>2103</v>
      </c>
    </row>
    <row r="54" spans="1:18" ht="16.5">
      <c r="A54" s="95"/>
      <c r="B54" s="112"/>
      <c r="C54" s="99"/>
      <c r="D54" s="99"/>
      <c r="E54" s="99"/>
      <c r="F54" s="83"/>
      <c r="G54" s="83"/>
      <c r="H54" s="23"/>
      <c r="I54" s="24"/>
      <c r="J54" s="24"/>
      <c r="K54" s="29"/>
      <c r="L54" s="24"/>
      <c r="M54" s="24"/>
      <c r="N54" s="24"/>
      <c r="O54" s="24"/>
      <c r="P54" s="49"/>
      <c r="Q54" s="29">
        <f>ROUND(G53*0.0491*0.3,0)</f>
        <v>619</v>
      </c>
      <c r="R54" s="54">
        <f>ROUND(G53*0.0491*0.35*1.7,0)</f>
        <v>1227</v>
      </c>
    </row>
    <row r="55" spans="1:18" ht="16.5">
      <c r="A55" s="94" t="s">
        <v>103</v>
      </c>
      <c r="B55" s="111" t="s">
        <v>150</v>
      </c>
      <c r="C55" s="98">
        <v>42001</v>
      </c>
      <c r="D55" s="98">
        <v>43900</v>
      </c>
      <c r="E55" s="98">
        <v>43900</v>
      </c>
      <c r="F55" s="82">
        <v>43900</v>
      </c>
      <c r="G55" s="82">
        <v>43900</v>
      </c>
      <c r="H55" s="23">
        <f>ROUND(E55*6/100,0)</f>
        <v>2634</v>
      </c>
      <c r="I55" s="24">
        <f>ROUND(F55*8%*20%,0)</f>
        <v>702</v>
      </c>
      <c r="J55" s="24">
        <f>ROUND(F55*1%*20%,0)</f>
        <v>88</v>
      </c>
      <c r="K55" s="29">
        <f>SUM(I55:J55)</f>
        <v>790</v>
      </c>
      <c r="L55" s="24">
        <f>ROUND(F55*8%*70%,0)</f>
        <v>2458</v>
      </c>
      <c r="M55" s="24">
        <f>IF($M$12="不適用就業保險",0,ROUND(F55*1%*70%,0))</f>
        <v>307</v>
      </c>
      <c r="N55" s="24">
        <f>ROUNDUP(F55*0.09%,0)</f>
        <v>40</v>
      </c>
      <c r="O55" s="24">
        <f>ROUNDUP(F55*0.025%,0)</f>
        <v>11</v>
      </c>
      <c r="P55" s="49">
        <f>SUM(L55:O55)</f>
        <v>2816</v>
      </c>
      <c r="Q55" s="29">
        <f>ROUND(G55*0.0491*0.3,0)</f>
        <v>647</v>
      </c>
      <c r="R55" s="54">
        <f>ROUND(G55*0.0491*0.6*1.7,0)</f>
        <v>2199</v>
      </c>
    </row>
    <row r="56" spans="1:18" ht="16.5">
      <c r="A56" s="95"/>
      <c r="B56" s="112"/>
      <c r="C56" s="99"/>
      <c r="D56" s="99"/>
      <c r="E56" s="99"/>
      <c r="F56" s="83"/>
      <c r="G56" s="83"/>
      <c r="H56" s="23"/>
      <c r="I56" s="24"/>
      <c r="J56" s="24"/>
      <c r="K56" s="29"/>
      <c r="L56" s="24"/>
      <c r="M56" s="24"/>
      <c r="N56" s="24"/>
      <c r="O56" s="24"/>
      <c r="P56" s="49"/>
      <c r="Q56" s="29">
        <f>ROUND(G55*0.0491*0.3,0)</f>
        <v>647</v>
      </c>
      <c r="R56" s="54">
        <f>ROUND(G55*0.0491*0.35*1.7,0)</f>
        <v>1283</v>
      </c>
    </row>
    <row r="57" spans="1:18" ht="16.5">
      <c r="A57" s="94" t="s">
        <v>104</v>
      </c>
      <c r="B57" s="111" t="s">
        <v>151</v>
      </c>
      <c r="C57" s="98">
        <v>43901</v>
      </c>
      <c r="D57" s="98">
        <v>45800</v>
      </c>
      <c r="E57" s="98">
        <v>45800</v>
      </c>
      <c r="F57" s="82">
        <v>43900</v>
      </c>
      <c r="G57" s="82">
        <v>45800</v>
      </c>
      <c r="H57" s="23">
        <f>ROUND(E57*6/100,0)</f>
        <v>2748</v>
      </c>
      <c r="I57" s="24">
        <f>ROUND(F57*8%*20%,0)</f>
        <v>702</v>
      </c>
      <c r="J57" s="24">
        <f>ROUND(F57*1%*20%,0)</f>
        <v>88</v>
      </c>
      <c r="K57" s="29">
        <f>SUM(I57:J57)</f>
        <v>790</v>
      </c>
      <c r="L57" s="24">
        <f>ROUND(F57*8%*70%,0)</f>
        <v>2458</v>
      </c>
      <c r="M57" s="24">
        <f>IF($M$12="不適用就業保險",0,ROUND(F57*1%*70%,0))</f>
        <v>307</v>
      </c>
      <c r="N57" s="24">
        <f>ROUNDUP(F57*0.09%,0)</f>
        <v>40</v>
      </c>
      <c r="O57" s="24">
        <f>ROUNDUP(F57*0.025%,0)</f>
        <v>11</v>
      </c>
      <c r="P57" s="49">
        <f>SUM(L57:O57)</f>
        <v>2816</v>
      </c>
      <c r="Q57" s="29">
        <f>ROUND(G57*0.0491*0.3,0)</f>
        <v>675</v>
      </c>
      <c r="R57" s="54">
        <f>ROUND(G57*0.0491*0.6*1.7,0)</f>
        <v>2294</v>
      </c>
    </row>
    <row r="58" spans="1:18" ht="16.5">
      <c r="A58" s="95"/>
      <c r="B58" s="112"/>
      <c r="C58" s="99"/>
      <c r="D58" s="99"/>
      <c r="E58" s="99"/>
      <c r="F58" s="83"/>
      <c r="G58" s="83"/>
      <c r="H58" s="23"/>
      <c r="I58" s="24"/>
      <c r="J58" s="24"/>
      <c r="K58" s="29"/>
      <c r="L58" s="24"/>
      <c r="M58" s="24"/>
      <c r="N58" s="24"/>
      <c r="O58" s="24"/>
      <c r="P58" s="49"/>
      <c r="Q58" s="29">
        <f>ROUND(G57*0.0491*0.3,0)</f>
        <v>675</v>
      </c>
      <c r="R58" s="54">
        <f>ROUND(G57*0.0491*0.35*1.7,0)</f>
        <v>1338</v>
      </c>
    </row>
    <row r="59" spans="1:18" ht="16.5">
      <c r="A59" s="94" t="s">
        <v>105</v>
      </c>
      <c r="B59" s="111" t="s">
        <v>152</v>
      </c>
      <c r="C59" s="98">
        <v>45801</v>
      </c>
      <c r="D59" s="98">
        <v>48200</v>
      </c>
      <c r="E59" s="98">
        <v>48200</v>
      </c>
      <c r="F59" s="82">
        <v>43900</v>
      </c>
      <c r="G59" s="82">
        <v>48200</v>
      </c>
      <c r="H59" s="23">
        <f>ROUND(E59*6/100,0)</f>
        <v>2892</v>
      </c>
      <c r="I59" s="24">
        <f>ROUND(F59*8%*20%,0)</f>
        <v>702</v>
      </c>
      <c r="J59" s="24">
        <f>ROUND(F59*1%*20%,0)</f>
        <v>88</v>
      </c>
      <c r="K59" s="29">
        <f>SUM(I59:J59)</f>
        <v>790</v>
      </c>
      <c r="L59" s="24">
        <f>ROUND(F59*8%*70%,0)</f>
        <v>2458</v>
      </c>
      <c r="M59" s="24">
        <f>IF($M$12="不適用就業保險",0,ROUND(F59*1%*70%,0))</f>
        <v>307</v>
      </c>
      <c r="N59" s="24">
        <f>ROUNDUP(F59*0.09%,0)</f>
        <v>40</v>
      </c>
      <c r="O59" s="24">
        <v>11</v>
      </c>
      <c r="P59" s="49">
        <f>SUM(L59:O59)</f>
        <v>2816</v>
      </c>
      <c r="Q59" s="29">
        <f>ROUND(G59*0.0491*0.3,0)</f>
        <v>710</v>
      </c>
      <c r="R59" s="54">
        <f>ROUND(G59*0.0491*0.6*1.7,0)</f>
        <v>2414</v>
      </c>
    </row>
    <row r="60" spans="1:18" ht="16.5">
      <c r="A60" s="95"/>
      <c r="B60" s="112"/>
      <c r="C60" s="99"/>
      <c r="D60" s="99"/>
      <c r="E60" s="99"/>
      <c r="F60" s="83"/>
      <c r="G60" s="83"/>
      <c r="H60" s="23"/>
      <c r="I60" s="24"/>
      <c r="J60" s="24"/>
      <c r="K60" s="29"/>
      <c r="L60" s="24"/>
      <c r="M60" s="24"/>
      <c r="N60" s="24"/>
      <c r="O60" s="24"/>
      <c r="P60" s="49"/>
      <c r="Q60" s="29">
        <f>ROUND(G59*0.0491*0.3,0)</f>
        <v>710</v>
      </c>
      <c r="R60" s="54">
        <f>ROUND(G59*0.0491*0.35*1.7,0)</f>
        <v>1408</v>
      </c>
    </row>
    <row r="61" spans="1:18" ht="16.5">
      <c r="A61" s="94" t="s">
        <v>106</v>
      </c>
      <c r="B61" s="111" t="s">
        <v>32</v>
      </c>
      <c r="C61" s="98">
        <v>48201</v>
      </c>
      <c r="D61" s="98">
        <v>50600</v>
      </c>
      <c r="E61" s="98">
        <v>50600</v>
      </c>
      <c r="F61" s="82">
        <v>43900</v>
      </c>
      <c r="G61" s="82">
        <v>50600</v>
      </c>
      <c r="H61" s="23">
        <f>ROUND(E61*6/100,0)</f>
        <v>3036</v>
      </c>
      <c r="I61" s="24">
        <f>ROUND(F61*8%*20%,0)</f>
        <v>702</v>
      </c>
      <c r="J61" s="24">
        <f>ROUND(F61*1%*20%,0)</f>
        <v>88</v>
      </c>
      <c r="K61" s="29">
        <f>SUM(I61:J61)</f>
        <v>790</v>
      </c>
      <c r="L61" s="24">
        <f>ROUND(F61*8%*70%,0)</f>
        <v>2458</v>
      </c>
      <c r="M61" s="24">
        <f>IF($M$12="不適用就業保險",0,ROUND(F61*1%*70%,0))</f>
        <v>307</v>
      </c>
      <c r="N61" s="24">
        <f>ROUNDUP(F61*0.09%,0)</f>
        <v>40</v>
      </c>
      <c r="O61" s="24">
        <f>ROUNDUP(F61*0.025%,0)</f>
        <v>11</v>
      </c>
      <c r="P61" s="49">
        <f>SUM(L61:O61)</f>
        <v>2816</v>
      </c>
      <c r="Q61" s="29">
        <f>ROUND(G61*0.0491*0.3,0)</f>
        <v>745</v>
      </c>
      <c r="R61" s="54">
        <f>ROUND(G61*0.0491*0.6*1.7,0)</f>
        <v>2534</v>
      </c>
    </row>
    <row r="62" spans="1:18" ht="16.5">
      <c r="A62" s="95"/>
      <c r="B62" s="112"/>
      <c r="C62" s="99"/>
      <c r="D62" s="99"/>
      <c r="E62" s="99"/>
      <c r="F62" s="83"/>
      <c r="G62" s="83"/>
      <c r="H62" s="23"/>
      <c r="I62" s="24"/>
      <c r="J62" s="24"/>
      <c r="K62" s="29"/>
      <c r="L62" s="24"/>
      <c r="M62" s="24"/>
      <c r="N62" s="24"/>
      <c r="O62" s="24"/>
      <c r="P62" s="49"/>
      <c r="Q62" s="29">
        <f>ROUND(G61*0.0491*0.3,0)</f>
        <v>745</v>
      </c>
      <c r="R62" s="54">
        <f>ROUND(G61*0.0491*0.35*1.7,0)</f>
        <v>1478</v>
      </c>
    </row>
    <row r="63" spans="1:18" ht="16.5">
      <c r="A63" s="94" t="s">
        <v>107</v>
      </c>
      <c r="B63" s="111" t="s">
        <v>153</v>
      </c>
      <c r="C63" s="98">
        <v>50601</v>
      </c>
      <c r="D63" s="98">
        <v>53000</v>
      </c>
      <c r="E63" s="98">
        <v>53000</v>
      </c>
      <c r="F63" s="82">
        <v>43900</v>
      </c>
      <c r="G63" s="82">
        <v>53000</v>
      </c>
      <c r="H63" s="23">
        <f>ROUND(E63*6/100,0)</f>
        <v>3180</v>
      </c>
      <c r="I63" s="24">
        <f>ROUND(F63*8%*20%,0)</f>
        <v>702</v>
      </c>
      <c r="J63" s="24">
        <f>ROUND(F63*1%*20%,0)</f>
        <v>88</v>
      </c>
      <c r="K63" s="29">
        <f>SUM(I63:J63)</f>
        <v>790</v>
      </c>
      <c r="L63" s="24">
        <f>ROUND(F63*8%*70%,0)</f>
        <v>2458</v>
      </c>
      <c r="M63" s="24">
        <f>IF($M$12="不適用就業保險",0,ROUND(F63*1%*70%,0))</f>
        <v>307</v>
      </c>
      <c r="N63" s="24">
        <f>ROUNDUP(F63*0.09%,0)</f>
        <v>40</v>
      </c>
      <c r="O63" s="24">
        <f>ROUNDUP(F63*0.025%,0)</f>
        <v>11</v>
      </c>
      <c r="P63" s="49">
        <f>SUM(L63:O63)</f>
        <v>2816</v>
      </c>
      <c r="Q63" s="29">
        <f>ROUND(G63*0.0491*0.3,0)</f>
        <v>781</v>
      </c>
      <c r="R63" s="54">
        <f>ROUND(G63*0.0491*0.6*1.7,0)</f>
        <v>2654</v>
      </c>
    </row>
    <row r="64" spans="1:18" ht="16.5">
      <c r="A64" s="95"/>
      <c r="B64" s="112"/>
      <c r="C64" s="99"/>
      <c r="D64" s="99"/>
      <c r="E64" s="99"/>
      <c r="F64" s="83"/>
      <c r="G64" s="83"/>
      <c r="H64" s="23"/>
      <c r="I64" s="24"/>
      <c r="J64" s="24"/>
      <c r="K64" s="29"/>
      <c r="L64" s="24"/>
      <c r="M64" s="24"/>
      <c r="N64" s="24"/>
      <c r="O64" s="24"/>
      <c r="P64" s="49"/>
      <c r="Q64" s="29">
        <f>ROUND(G63*0.0491*0.3,0)</f>
        <v>781</v>
      </c>
      <c r="R64" s="54">
        <f>ROUND(G63*0.0491*0.35*1.7,0)</f>
        <v>1548</v>
      </c>
    </row>
    <row r="65" spans="1:18" ht="16.5">
      <c r="A65" s="94" t="s">
        <v>108</v>
      </c>
      <c r="B65" s="111" t="s">
        <v>154</v>
      </c>
      <c r="C65" s="98">
        <v>53001</v>
      </c>
      <c r="D65" s="98">
        <v>55400</v>
      </c>
      <c r="E65" s="98">
        <v>55400</v>
      </c>
      <c r="F65" s="82">
        <v>43900</v>
      </c>
      <c r="G65" s="82">
        <v>55400</v>
      </c>
      <c r="H65" s="23">
        <f>ROUND(E65*6/100,0)</f>
        <v>3324</v>
      </c>
      <c r="I65" s="24">
        <f>ROUND(F65*8%*20%,0)</f>
        <v>702</v>
      </c>
      <c r="J65" s="24">
        <f>ROUND(F65*1%*20%,0)</f>
        <v>88</v>
      </c>
      <c r="K65" s="29">
        <f>SUM(I65:J65)</f>
        <v>790</v>
      </c>
      <c r="L65" s="24">
        <f>ROUND(F65*8%*70%,0)</f>
        <v>2458</v>
      </c>
      <c r="M65" s="24">
        <f>IF($M$12="不適用就業保險",0,ROUND(F65*1%*70%,0))</f>
        <v>307</v>
      </c>
      <c r="N65" s="24">
        <f>ROUNDUP(F65*0.09%,0)</f>
        <v>40</v>
      </c>
      <c r="O65" s="24">
        <f>ROUNDUP(F65*0.025%,0)</f>
        <v>11</v>
      </c>
      <c r="P65" s="49">
        <f>SUM(L65:O65)</f>
        <v>2816</v>
      </c>
      <c r="Q65" s="29">
        <f>ROUND(G65*0.0491*0.3,0)</f>
        <v>816</v>
      </c>
      <c r="R65" s="54">
        <f>ROUND(G65*0.0491*0.6*1.7,0)</f>
        <v>2775</v>
      </c>
    </row>
    <row r="66" spans="1:18" ht="17.25" thickBot="1">
      <c r="A66" s="95"/>
      <c r="B66" s="112"/>
      <c r="C66" s="99"/>
      <c r="D66" s="99"/>
      <c r="E66" s="99"/>
      <c r="F66" s="83"/>
      <c r="G66" s="83"/>
      <c r="H66" s="23"/>
      <c r="I66" s="24"/>
      <c r="J66" s="24"/>
      <c r="K66" s="29"/>
      <c r="L66" s="24"/>
      <c r="M66" s="24"/>
      <c r="N66" s="24"/>
      <c r="O66" s="24"/>
      <c r="P66" s="49"/>
      <c r="Q66" s="29">
        <f>ROUND(G65*0.0491*0.3,0)</f>
        <v>816</v>
      </c>
      <c r="R66" s="54">
        <f>ROUND(G65*0.0491*0.35*1.7,0)</f>
        <v>1618</v>
      </c>
    </row>
    <row r="67" spans="1:18" ht="16.5">
      <c r="A67" s="104" t="s">
        <v>0</v>
      </c>
      <c r="B67" s="106" t="s">
        <v>66</v>
      </c>
      <c r="C67" s="102" t="s">
        <v>63</v>
      </c>
      <c r="D67" s="102" t="s">
        <v>62</v>
      </c>
      <c r="E67" s="76" t="s">
        <v>1</v>
      </c>
      <c r="F67" s="76" t="s">
        <v>2</v>
      </c>
      <c r="G67" s="76" t="s">
        <v>3</v>
      </c>
      <c r="H67" s="74" t="s">
        <v>67</v>
      </c>
      <c r="I67" s="92" t="s">
        <v>68</v>
      </c>
      <c r="J67" s="93"/>
      <c r="K67" s="93"/>
      <c r="L67" s="93"/>
      <c r="M67" s="93"/>
      <c r="N67" s="93"/>
      <c r="O67" s="93"/>
      <c r="P67" s="93"/>
      <c r="Q67" s="90" t="s">
        <v>69</v>
      </c>
      <c r="R67" s="91"/>
    </row>
    <row r="68" spans="1:18" ht="16.5">
      <c r="A68" s="105"/>
      <c r="B68" s="107"/>
      <c r="C68" s="103"/>
      <c r="D68" s="103"/>
      <c r="E68" s="77"/>
      <c r="F68" s="77"/>
      <c r="G68" s="77"/>
      <c r="H68" s="75"/>
      <c r="I68" s="78" t="s">
        <v>4</v>
      </c>
      <c r="J68" s="79"/>
      <c r="K68" s="79"/>
      <c r="L68" s="80" t="s">
        <v>70</v>
      </c>
      <c r="M68" s="81"/>
      <c r="N68" s="81"/>
      <c r="O68" s="81"/>
      <c r="P68" s="81"/>
      <c r="Q68" s="86" t="s">
        <v>4</v>
      </c>
      <c r="R68" s="88" t="s">
        <v>5</v>
      </c>
    </row>
    <row r="69" spans="1:18" ht="43.5" customHeight="1">
      <c r="A69" s="105"/>
      <c r="B69" s="107"/>
      <c r="C69" s="103"/>
      <c r="D69" s="103"/>
      <c r="E69" s="77"/>
      <c r="F69" s="77"/>
      <c r="G69" s="77"/>
      <c r="H69" s="75"/>
      <c r="I69" s="2" t="s">
        <v>71</v>
      </c>
      <c r="J69" s="14" t="s">
        <v>72</v>
      </c>
      <c r="K69" s="58" t="s">
        <v>6</v>
      </c>
      <c r="L69" s="14" t="s">
        <v>71</v>
      </c>
      <c r="M69" s="3" t="s">
        <v>73</v>
      </c>
      <c r="N69" s="14" t="s">
        <v>7</v>
      </c>
      <c r="O69" s="14" t="s">
        <v>8</v>
      </c>
      <c r="P69" s="48" t="s">
        <v>9</v>
      </c>
      <c r="Q69" s="87"/>
      <c r="R69" s="89"/>
    </row>
    <row r="70" spans="1:18" ht="16.5">
      <c r="A70" s="94" t="s">
        <v>109</v>
      </c>
      <c r="B70" s="111" t="s">
        <v>155</v>
      </c>
      <c r="C70" s="98">
        <v>55401</v>
      </c>
      <c r="D70" s="98">
        <v>57800</v>
      </c>
      <c r="E70" s="98">
        <v>57800</v>
      </c>
      <c r="F70" s="82">
        <v>43900</v>
      </c>
      <c r="G70" s="82">
        <v>57800</v>
      </c>
      <c r="H70" s="23">
        <f>ROUND(E70*6/100,0)</f>
        <v>3468</v>
      </c>
      <c r="I70" s="24">
        <f>ROUND(F70*8%*20%,0)</f>
        <v>702</v>
      </c>
      <c r="J70" s="24">
        <f>ROUND(F70*1%*20%,0)</f>
        <v>88</v>
      </c>
      <c r="K70" s="29">
        <f>SUM(I70:J70)</f>
        <v>790</v>
      </c>
      <c r="L70" s="24">
        <f>ROUND(F70*8%*70%,0)</f>
        <v>2458</v>
      </c>
      <c r="M70" s="24">
        <f>IF($M$12="不適用就業保險",0,ROUND(F70*1%*70%,0))</f>
        <v>307</v>
      </c>
      <c r="N70" s="24">
        <f>ROUNDUP(F70*0.09%,0)</f>
        <v>40</v>
      </c>
      <c r="O70" s="24">
        <f>ROUNDUP(F70*0.025%,0)</f>
        <v>11</v>
      </c>
      <c r="P70" s="49">
        <f>SUM(L70:O70)</f>
        <v>2816</v>
      </c>
      <c r="Q70" s="29">
        <f>ROUND(G70*0.0491*0.3,0)</f>
        <v>851</v>
      </c>
      <c r="R70" s="54">
        <f>ROUND(G70*0.0491*0.6*1.7,0)</f>
        <v>2895</v>
      </c>
    </row>
    <row r="71" spans="1:18" ht="16.5">
      <c r="A71" s="95"/>
      <c r="B71" s="112"/>
      <c r="C71" s="99"/>
      <c r="D71" s="99"/>
      <c r="E71" s="99"/>
      <c r="F71" s="83"/>
      <c r="G71" s="83"/>
      <c r="H71" s="23"/>
      <c r="I71" s="24"/>
      <c r="J71" s="24"/>
      <c r="K71" s="29"/>
      <c r="L71" s="24"/>
      <c r="M71" s="24"/>
      <c r="N71" s="24"/>
      <c r="O71" s="24"/>
      <c r="P71" s="49"/>
      <c r="Q71" s="29">
        <f>ROUND(G70*0.0491*0.3,0)</f>
        <v>851</v>
      </c>
      <c r="R71" s="54">
        <f>ROUND(G70*0.0491*0.35*1.7,0)</f>
        <v>1689</v>
      </c>
    </row>
    <row r="72" spans="1:18" ht="16.5">
      <c r="A72" s="94" t="s">
        <v>110</v>
      </c>
      <c r="B72" s="111" t="s">
        <v>156</v>
      </c>
      <c r="C72" s="98">
        <v>57801</v>
      </c>
      <c r="D72" s="98">
        <v>60800</v>
      </c>
      <c r="E72" s="98">
        <v>60800</v>
      </c>
      <c r="F72" s="82">
        <v>43900</v>
      </c>
      <c r="G72" s="82">
        <v>60800</v>
      </c>
      <c r="H72" s="23">
        <f>ROUND(E72*6/100,0)</f>
        <v>3648</v>
      </c>
      <c r="I72" s="24">
        <f>ROUND(F72*8%*20%,0)</f>
        <v>702</v>
      </c>
      <c r="J72" s="24">
        <f>ROUND(F72*1%*20%,0)</f>
        <v>88</v>
      </c>
      <c r="K72" s="29">
        <f>SUM(I72:J72)</f>
        <v>790</v>
      </c>
      <c r="L72" s="24">
        <f>ROUND(F72*8%*70%,0)</f>
        <v>2458</v>
      </c>
      <c r="M72" s="24">
        <f>IF($M$12="不適用就業保險",0,ROUND(F72*1%*70%,0))</f>
        <v>307</v>
      </c>
      <c r="N72" s="24">
        <f>ROUNDUP(F72*0.09%,0)</f>
        <v>40</v>
      </c>
      <c r="O72" s="24">
        <f>ROUNDUP(F72*0.025%,0)</f>
        <v>11</v>
      </c>
      <c r="P72" s="49">
        <f>SUM(L72:O72)</f>
        <v>2816</v>
      </c>
      <c r="Q72" s="29">
        <f>ROUND(G72*0.0491*0.3,0)</f>
        <v>896</v>
      </c>
      <c r="R72" s="54">
        <f>ROUND(G72*0.0491*0.6*1.7,0)</f>
        <v>3045</v>
      </c>
    </row>
    <row r="73" spans="1:18" ht="16.5">
      <c r="A73" s="95"/>
      <c r="B73" s="112"/>
      <c r="C73" s="99"/>
      <c r="D73" s="99"/>
      <c r="E73" s="99"/>
      <c r="F73" s="83"/>
      <c r="G73" s="83"/>
      <c r="H73" s="23"/>
      <c r="I73" s="24"/>
      <c r="J73" s="24"/>
      <c r="K73" s="29"/>
      <c r="L73" s="24"/>
      <c r="M73" s="24"/>
      <c r="N73" s="24"/>
      <c r="O73" s="24"/>
      <c r="P73" s="49"/>
      <c r="Q73" s="29">
        <f>ROUND(G72*0.0491*0.3,0)</f>
        <v>896</v>
      </c>
      <c r="R73" s="54">
        <f>ROUND(G72*0.0491*0.35*1.7,0)</f>
        <v>1776</v>
      </c>
    </row>
    <row r="74" spans="1:18" ht="16.5">
      <c r="A74" s="94" t="s">
        <v>111</v>
      </c>
      <c r="B74" s="111" t="s">
        <v>157</v>
      </c>
      <c r="C74" s="98">
        <v>60801</v>
      </c>
      <c r="D74" s="98">
        <v>63800</v>
      </c>
      <c r="E74" s="98">
        <v>63800</v>
      </c>
      <c r="F74" s="82">
        <v>43900</v>
      </c>
      <c r="G74" s="82">
        <v>63800</v>
      </c>
      <c r="H74" s="23">
        <f>ROUND(E74*6/100,0)</f>
        <v>3828</v>
      </c>
      <c r="I74" s="24">
        <f>ROUND(F74*8%*20%,0)</f>
        <v>702</v>
      </c>
      <c r="J74" s="24">
        <f>ROUND(F74*1%*20%,0)</f>
        <v>88</v>
      </c>
      <c r="K74" s="29">
        <f>SUM(I74:J74)</f>
        <v>790</v>
      </c>
      <c r="L74" s="24">
        <f>ROUND(F74*8%*70%,0)</f>
        <v>2458</v>
      </c>
      <c r="M74" s="24">
        <f>IF($M$12="不適用就業保險",0,ROUND(F74*1%*70%,0))</f>
        <v>307</v>
      </c>
      <c r="N74" s="24">
        <f>ROUNDUP(F74*0.09%,0)</f>
        <v>40</v>
      </c>
      <c r="O74" s="24">
        <f>ROUNDUP(F74*0.025%,0)</f>
        <v>11</v>
      </c>
      <c r="P74" s="49">
        <f>SUM(L74:O74)</f>
        <v>2816</v>
      </c>
      <c r="Q74" s="29">
        <f>ROUND(G74*0.0491*0.3,0)</f>
        <v>940</v>
      </c>
      <c r="R74" s="54">
        <f>ROUND(G74*0.0491*0.6*1.7,0)</f>
        <v>3195</v>
      </c>
    </row>
    <row r="75" spans="1:18" ht="16.5">
      <c r="A75" s="95"/>
      <c r="B75" s="112"/>
      <c r="C75" s="99"/>
      <c r="D75" s="99"/>
      <c r="E75" s="99"/>
      <c r="F75" s="83"/>
      <c r="G75" s="83"/>
      <c r="H75" s="23"/>
      <c r="I75" s="24"/>
      <c r="J75" s="24"/>
      <c r="K75" s="29"/>
      <c r="L75" s="24"/>
      <c r="M75" s="24"/>
      <c r="N75" s="24"/>
      <c r="O75" s="24"/>
      <c r="P75" s="49"/>
      <c r="Q75" s="29">
        <f>ROUND(G74*0.0491*0.3,0)</f>
        <v>940</v>
      </c>
      <c r="R75" s="54">
        <f>ROUND(G74*0.0491*0.35*1.7,0)</f>
        <v>1864</v>
      </c>
    </row>
    <row r="76" spans="1:18" ht="16.5">
      <c r="A76" s="94" t="s">
        <v>112</v>
      </c>
      <c r="B76" s="111" t="s">
        <v>158</v>
      </c>
      <c r="C76" s="98">
        <v>63801</v>
      </c>
      <c r="D76" s="98">
        <v>66800</v>
      </c>
      <c r="E76" s="98">
        <v>66800</v>
      </c>
      <c r="F76" s="82">
        <v>43900</v>
      </c>
      <c r="G76" s="82">
        <v>66800</v>
      </c>
      <c r="H76" s="23">
        <f>ROUND(E76*6/100,0)</f>
        <v>4008</v>
      </c>
      <c r="I76" s="24">
        <f>ROUND(F76*8%*20%,0)</f>
        <v>702</v>
      </c>
      <c r="J76" s="24">
        <f>ROUND(F76*1%*20%,0)</f>
        <v>88</v>
      </c>
      <c r="K76" s="29">
        <f>SUM(I76:J76)</f>
        <v>790</v>
      </c>
      <c r="L76" s="24">
        <f>ROUND(F76*8%*70%,0)</f>
        <v>2458</v>
      </c>
      <c r="M76" s="24">
        <f>IF($M$12="不適用就業保險",0,ROUND(F76*1%*70%,0))</f>
        <v>307</v>
      </c>
      <c r="N76" s="24">
        <f>ROUNDUP(F76*0.09%,0)</f>
        <v>40</v>
      </c>
      <c r="O76" s="24">
        <f>ROUNDUP(F76*0.025%,0)</f>
        <v>11</v>
      </c>
      <c r="P76" s="49">
        <f>SUM(L76:O76)</f>
        <v>2816</v>
      </c>
      <c r="Q76" s="29">
        <f>ROUND(G76*0.0491*0.3,0)</f>
        <v>984</v>
      </c>
      <c r="R76" s="54">
        <f>ROUND(G76*0.0491*0.6*1.7,0)</f>
        <v>3345</v>
      </c>
    </row>
    <row r="77" spans="1:18" ht="16.5">
      <c r="A77" s="95"/>
      <c r="B77" s="112"/>
      <c r="C77" s="99"/>
      <c r="D77" s="99"/>
      <c r="E77" s="99"/>
      <c r="F77" s="83"/>
      <c r="G77" s="83"/>
      <c r="H77" s="23"/>
      <c r="I77" s="24"/>
      <c r="J77" s="24"/>
      <c r="K77" s="29"/>
      <c r="L77" s="24"/>
      <c r="M77" s="24"/>
      <c r="N77" s="24"/>
      <c r="O77" s="24"/>
      <c r="P77" s="49"/>
      <c r="Q77" s="29">
        <f>ROUND(G76*0.0491*0.3,0)</f>
        <v>984</v>
      </c>
      <c r="R77" s="54">
        <f>ROUND(G76*0.0491*0.35*1.7,0)</f>
        <v>1952</v>
      </c>
    </row>
    <row r="78" spans="1:18" ht="16.5">
      <c r="A78" s="94" t="s">
        <v>113</v>
      </c>
      <c r="B78" s="111" t="s">
        <v>159</v>
      </c>
      <c r="C78" s="98">
        <v>66801</v>
      </c>
      <c r="D78" s="98">
        <v>69800</v>
      </c>
      <c r="E78" s="98">
        <v>69800</v>
      </c>
      <c r="F78" s="82">
        <v>43900</v>
      </c>
      <c r="G78" s="82">
        <v>69800</v>
      </c>
      <c r="H78" s="23">
        <f>ROUND(E78*6/100,0)</f>
        <v>4188</v>
      </c>
      <c r="I78" s="24">
        <f>ROUND(F78*8%*20%,0)</f>
        <v>702</v>
      </c>
      <c r="J78" s="24">
        <f>ROUND(F78*1%*20%,0)</f>
        <v>88</v>
      </c>
      <c r="K78" s="29">
        <f>SUM(I78:J78)</f>
        <v>790</v>
      </c>
      <c r="L78" s="24">
        <f>ROUND(F78*8%*70%,0)</f>
        <v>2458</v>
      </c>
      <c r="M78" s="24">
        <f>IF($M$12="不適用就業保險",0,ROUND(F78*1%*70%,0))</f>
        <v>307</v>
      </c>
      <c r="N78" s="24">
        <f>ROUNDUP(F78*0.09%,0)</f>
        <v>40</v>
      </c>
      <c r="O78" s="24">
        <f>ROUNDUP(F78*0.025%,0)</f>
        <v>11</v>
      </c>
      <c r="P78" s="49">
        <f>SUM(L78:O78)</f>
        <v>2816</v>
      </c>
      <c r="Q78" s="29">
        <f>ROUND(G78*0.0491*0.3,0)</f>
        <v>1028</v>
      </c>
      <c r="R78" s="54">
        <f>ROUND(G78*0.0491*0.6*1.7,0)</f>
        <v>3496</v>
      </c>
    </row>
    <row r="79" spans="1:18" ht="16.5">
      <c r="A79" s="95"/>
      <c r="B79" s="112"/>
      <c r="C79" s="99"/>
      <c r="D79" s="99"/>
      <c r="E79" s="99"/>
      <c r="F79" s="83"/>
      <c r="G79" s="83"/>
      <c r="H79" s="23"/>
      <c r="I79" s="24"/>
      <c r="J79" s="24"/>
      <c r="K79" s="29"/>
      <c r="L79" s="24"/>
      <c r="M79" s="24"/>
      <c r="N79" s="24"/>
      <c r="O79" s="24"/>
      <c r="P79" s="49"/>
      <c r="Q79" s="29">
        <f>ROUND(G78*0.0491*0.3,0)</f>
        <v>1028</v>
      </c>
      <c r="R79" s="54">
        <f>ROUND(G78*0.0491*0.35*1.7,0)</f>
        <v>2039</v>
      </c>
    </row>
    <row r="80" spans="1:18" ht="16.5">
      <c r="A80" s="94" t="s">
        <v>114</v>
      </c>
      <c r="B80" s="111" t="s">
        <v>40</v>
      </c>
      <c r="C80" s="98">
        <v>69801</v>
      </c>
      <c r="D80" s="98">
        <v>72800</v>
      </c>
      <c r="E80" s="98">
        <v>72800</v>
      </c>
      <c r="F80" s="82">
        <v>43900</v>
      </c>
      <c r="G80" s="82">
        <v>72800</v>
      </c>
      <c r="H80" s="23">
        <f>ROUND(E80*6/100,0)</f>
        <v>4368</v>
      </c>
      <c r="I80" s="24">
        <f>ROUND(F80*8%*20%,0)</f>
        <v>702</v>
      </c>
      <c r="J80" s="24">
        <f>ROUND(F80*1%*20%,0)</f>
        <v>88</v>
      </c>
      <c r="K80" s="29">
        <f>SUM(I80:J80)</f>
        <v>790</v>
      </c>
      <c r="L80" s="24">
        <f>ROUND(F80*8%*70%,0)</f>
        <v>2458</v>
      </c>
      <c r="M80" s="24">
        <f>IF($M$12="不適用就業保險",0,ROUND(F80*1%*70%,0))</f>
        <v>307</v>
      </c>
      <c r="N80" s="24">
        <f>ROUNDUP(F80*0.09%,0)</f>
        <v>40</v>
      </c>
      <c r="O80" s="24">
        <f>ROUNDUP(F80*0.025%,0)</f>
        <v>11</v>
      </c>
      <c r="P80" s="49">
        <f>SUM(L80:O80)</f>
        <v>2816</v>
      </c>
      <c r="Q80" s="29">
        <f>ROUND(G80*0.0491*0.3,0)</f>
        <v>1072</v>
      </c>
      <c r="R80" s="54">
        <f>ROUND(G80*0.0491*0.6*1.7,0)</f>
        <v>3646</v>
      </c>
    </row>
    <row r="81" spans="1:18" ht="16.5">
      <c r="A81" s="95"/>
      <c r="B81" s="112"/>
      <c r="C81" s="99"/>
      <c r="D81" s="99"/>
      <c r="E81" s="99"/>
      <c r="F81" s="83"/>
      <c r="G81" s="83"/>
      <c r="H81" s="23"/>
      <c r="I81" s="24"/>
      <c r="J81" s="24"/>
      <c r="K81" s="29"/>
      <c r="L81" s="24"/>
      <c r="M81" s="24"/>
      <c r="N81" s="24"/>
      <c r="O81" s="24"/>
      <c r="P81" s="49"/>
      <c r="Q81" s="29">
        <f>ROUND(G80*0.0491*0.3,0)</f>
        <v>1072</v>
      </c>
      <c r="R81" s="54">
        <f>ROUND(G80*0.0491*0.35*1.7,0)</f>
        <v>2127</v>
      </c>
    </row>
    <row r="82" spans="1:18" ht="16.5">
      <c r="A82" s="94" t="s">
        <v>115</v>
      </c>
      <c r="B82" s="111" t="s">
        <v>160</v>
      </c>
      <c r="C82" s="98">
        <v>72801</v>
      </c>
      <c r="D82" s="98">
        <v>76500</v>
      </c>
      <c r="E82" s="98">
        <v>76500</v>
      </c>
      <c r="F82" s="82">
        <v>43900</v>
      </c>
      <c r="G82" s="82">
        <v>76500</v>
      </c>
      <c r="H82" s="23">
        <f>ROUND(E82*6/100,0)</f>
        <v>4590</v>
      </c>
      <c r="I82" s="24">
        <f>ROUND(F82*8%*20%,0)</f>
        <v>702</v>
      </c>
      <c r="J82" s="24">
        <f>ROUND(F82*1%*20%,0)</f>
        <v>88</v>
      </c>
      <c r="K82" s="29">
        <f>SUM(I82:J82)</f>
        <v>790</v>
      </c>
      <c r="L82" s="24">
        <f>ROUND(F82*8%*70%,0)</f>
        <v>2458</v>
      </c>
      <c r="M82" s="24">
        <f>IF($M$12="不適用就業保險",0,ROUND(F82*1%*70%,0))</f>
        <v>307</v>
      </c>
      <c r="N82" s="24">
        <f>ROUNDUP(F82*0.09%,0)</f>
        <v>40</v>
      </c>
      <c r="O82" s="24">
        <f>ROUNDUP(F82*0.025%,0)</f>
        <v>11</v>
      </c>
      <c r="P82" s="49">
        <f>SUM(L82:O82)</f>
        <v>2816</v>
      </c>
      <c r="Q82" s="29">
        <f>ROUND(G82*0.0491*0.3,0)</f>
        <v>1127</v>
      </c>
      <c r="R82" s="54">
        <f>ROUND(G82*0.0491*0.6*1.7,0)</f>
        <v>3831</v>
      </c>
    </row>
    <row r="83" spans="1:18" ht="16.5">
      <c r="A83" s="95"/>
      <c r="B83" s="112"/>
      <c r="C83" s="99"/>
      <c r="D83" s="99"/>
      <c r="E83" s="99"/>
      <c r="F83" s="83"/>
      <c r="G83" s="83"/>
      <c r="H83" s="23"/>
      <c r="I83" s="24"/>
      <c r="J83" s="24"/>
      <c r="K83" s="29"/>
      <c r="L83" s="24"/>
      <c r="M83" s="24"/>
      <c r="N83" s="24"/>
      <c r="O83" s="24"/>
      <c r="P83" s="49"/>
      <c r="Q83" s="29">
        <f>ROUND(G82*0.0491*0.3,0)</f>
        <v>1127</v>
      </c>
      <c r="R83" s="54">
        <f>ROUND(G82*0.0491*0.35*1.7,0)</f>
        <v>2235</v>
      </c>
    </row>
    <row r="84" spans="1:18" ht="16.5">
      <c r="A84" s="94" t="s">
        <v>116</v>
      </c>
      <c r="B84" s="111" t="s">
        <v>161</v>
      </c>
      <c r="C84" s="98">
        <v>76501</v>
      </c>
      <c r="D84" s="98">
        <v>80200</v>
      </c>
      <c r="E84" s="98">
        <v>80200</v>
      </c>
      <c r="F84" s="82">
        <v>43900</v>
      </c>
      <c r="G84" s="82">
        <v>80200</v>
      </c>
      <c r="H84" s="23">
        <f>ROUND(E84*6/100,0)</f>
        <v>4812</v>
      </c>
      <c r="I84" s="24">
        <f>ROUND(F84*8%*20%,0)</f>
        <v>702</v>
      </c>
      <c r="J84" s="24">
        <f>ROUND(F84*1%*20%,0)</f>
        <v>88</v>
      </c>
      <c r="K84" s="29">
        <f>SUM(I84:J84)</f>
        <v>790</v>
      </c>
      <c r="L84" s="24">
        <f>ROUND(F84*8%*70%,0)</f>
        <v>2458</v>
      </c>
      <c r="M84" s="24">
        <f>IF($M$12="不適用就業保險",0,ROUND(F84*1%*70%,0))</f>
        <v>307</v>
      </c>
      <c r="N84" s="24">
        <f>ROUNDUP(F84*0.09%,0)</f>
        <v>40</v>
      </c>
      <c r="O84" s="24">
        <f>ROUNDUP(F84*0.025%,0)</f>
        <v>11</v>
      </c>
      <c r="P84" s="49">
        <f>SUM(L84:O84)</f>
        <v>2816</v>
      </c>
      <c r="Q84" s="29">
        <f>ROUND(G84*0.0491*0.3,0)</f>
        <v>1181</v>
      </c>
      <c r="R84" s="54">
        <f>ROUND(G84*0.0491*0.6*1.7,0)</f>
        <v>4017</v>
      </c>
    </row>
    <row r="85" spans="1:18" ht="16.5">
      <c r="A85" s="95"/>
      <c r="B85" s="112"/>
      <c r="C85" s="99"/>
      <c r="D85" s="99"/>
      <c r="E85" s="99"/>
      <c r="F85" s="83"/>
      <c r="G85" s="83"/>
      <c r="H85" s="23"/>
      <c r="I85" s="24"/>
      <c r="J85" s="24"/>
      <c r="K85" s="29"/>
      <c r="L85" s="24"/>
      <c r="M85" s="24"/>
      <c r="N85" s="24"/>
      <c r="O85" s="24"/>
      <c r="P85" s="49"/>
      <c r="Q85" s="29">
        <f>ROUND(G84*0.0491*0.3,0)</f>
        <v>1181</v>
      </c>
      <c r="R85" s="54">
        <f>ROUND(G84*0.0491*0.35*1.7,0)</f>
        <v>2343</v>
      </c>
    </row>
    <row r="86" spans="1:18" ht="16.5">
      <c r="A86" s="94" t="s">
        <v>117</v>
      </c>
      <c r="B86" s="111" t="s">
        <v>162</v>
      </c>
      <c r="C86" s="98">
        <v>80201</v>
      </c>
      <c r="D86" s="98">
        <v>83900</v>
      </c>
      <c r="E86" s="98">
        <v>83900</v>
      </c>
      <c r="F86" s="82">
        <v>43900</v>
      </c>
      <c r="G86" s="82">
        <v>83900</v>
      </c>
      <c r="H86" s="23">
        <f>ROUND(E86*6/100,0)</f>
        <v>5034</v>
      </c>
      <c r="I86" s="24">
        <f>ROUND(F86*8%*20%,0)</f>
        <v>702</v>
      </c>
      <c r="J86" s="24">
        <f>ROUND(F86*1%*20%,0)</f>
        <v>88</v>
      </c>
      <c r="K86" s="29">
        <f>SUM(I86:J86)</f>
        <v>790</v>
      </c>
      <c r="L86" s="24">
        <f>ROUND(F86*8%*70%,0)</f>
        <v>2458</v>
      </c>
      <c r="M86" s="24">
        <f>IF($M$12="不適用就業保險",0,ROUND(F86*1%*70%,0))</f>
        <v>307</v>
      </c>
      <c r="N86" s="24">
        <f>ROUNDUP(F86*0.09%,0)</f>
        <v>40</v>
      </c>
      <c r="O86" s="24">
        <f>ROUNDUP(F86*0.025%,0)</f>
        <v>11</v>
      </c>
      <c r="P86" s="49">
        <f>SUM(L86:O86)</f>
        <v>2816</v>
      </c>
      <c r="Q86" s="29">
        <f>ROUND(G86*0.0491*0.3,0)</f>
        <v>1236</v>
      </c>
      <c r="R86" s="54">
        <f>ROUND(G86*0.0491*0.6*1.7,0)</f>
        <v>4202</v>
      </c>
    </row>
    <row r="87" spans="1:18" ht="16.5">
      <c r="A87" s="95"/>
      <c r="B87" s="112"/>
      <c r="C87" s="99"/>
      <c r="D87" s="99"/>
      <c r="E87" s="99"/>
      <c r="F87" s="83"/>
      <c r="G87" s="83"/>
      <c r="H87" s="23"/>
      <c r="I87" s="24"/>
      <c r="J87" s="24"/>
      <c r="K87" s="29"/>
      <c r="L87" s="24"/>
      <c r="M87" s="24"/>
      <c r="N87" s="24"/>
      <c r="O87" s="24"/>
      <c r="P87" s="49"/>
      <c r="Q87" s="29">
        <f>ROUND(G86*0.0491*0.3,0)</f>
        <v>1236</v>
      </c>
      <c r="R87" s="54">
        <f>ROUND(G86*0.0491*0.35*1.7,0)</f>
        <v>2451</v>
      </c>
    </row>
    <row r="88" spans="1:18" ht="16.5">
      <c r="A88" s="94" t="s">
        <v>118</v>
      </c>
      <c r="B88" s="111" t="s">
        <v>163</v>
      </c>
      <c r="C88" s="98">
        <v>83901</v>
      </c>
      <c r="D88" s="98">
        <v>87600</v>
      </c>
      <c r="E88" s="98">
        <v>87600</v>
      </c>
      <c r="F88" s="82">
        <v>43900</v>
      </c>
      <c r="G88" s="82">
        <v>87600</v>
      </c>
      <c r="H88" s="23">
        <f>ROUND(E88*6/100,0)</f>
        <v>5256</v>
      </c>
      <c r="I88" s="24">
        <f>ROUND(F88*8%*20%,0)</f>
        <v>702</v>
      </c>
      <c r="J88" s="24">
        <f>ROUND(F88*1%*20%,0)</f>
        <v>88</v>
      </c>
      <c r="K88" s="29">
        <f>SUM(I88:J88)</f>
        <v>790</v>
      </c>
      <c r="L88" s="24">
        <f>ROUND(F88*8%*70%,0)</f>
        <v>2458</v>
      </c>
      <c r="M88" s="24">
        <f>IF($M$12="不適用就業保險",0,ROUND(F88*1%*70%,0))</f>
        <v>307</v>
      </c>
      <c r="N88" s="24">
        <f>ROUNDUP(F88*0.09%,0)</f>
        <v>40</v>
      </c>
      <c r="O88" s="24">
        <f>ROUNDUP(F88*0.025%,0)</f>
        <v>11</v>
      </c>
      <c r="P88" s="49">
        <f>SUM(L88:O88)</f>
        <v>2816</v>
      </c>
      <c r="Q88" s="29">
        <f>ROUND(G88*0.0491*0.3,0)</f>
        <v>1290</v>
      </c>
      <c r="R88" s="54">
        <f>ROUND(G88*0.0491*0.6*1.7,0)</f>
        <v>4387</v>
      </c>
    </row>
    <row r="89" spans="1:18" ht="16.5">
      <c r="A89" s="95"/>
      <c r="B89" s="112"/>
      <c r="C89" s="99"/>
      <c r="D89" s="99"/>
      <c r="E89" s="99"/>
      <c r="F89" s="83"/>
      <c r="G89" s="83"/>
      <c r="H89" s="23"/>
      <c r="I89" s="24"/>
      <c r="J89" s="24"/>
      <c r="K89" s="29"/>
      <c r="L89" s="24"/>
      <c r="M89" s="24"/>
      <c r="N89" s="24"/>
      <c r="O89" s="24"/>
      <c r="P89" s="49"/>
      <c r="Q89" s="29">
        <f>ROUND(G88*0.0491*0.3,0)</f>
        <v>1290</v>
      </c>
      <c r="R89" s="54">
        <f>ROUND(G88*0.0491*0.35*1.7,0)</f>
        <v>2559</v>
      </c>
    </row>
    <row r="90" spans="1:18" ht="16.5">
      <c r="A90" s="94" t="s">
        <v>119</v>
      </c>
      <c r="B90" s="111" t="s">
        <v>164</v>
      </c>
      <c r="C90" s="98">
        <v>87601</v>
      </c>
      <c r="D90" s="98">
        <v>92100</v>
      </c>
      <c r="E90" s="98">
        <v>92100</v>
      </c>
      <c r="F90" s="82">
        <v>43900</v>
      </c>
      <c r="G90" s="82">
        <v>92100</v>
      </c>
      <c r="H90" s="23">
        <f>ROUND(E90*6/100,0)</f>
        <v>5526</v>
      </c>
      <c r="I90" s="24">
        <f>ROUND(F90*8%*20%,0)</f>
        <v>702</v>
      </c>
      <c r="J90" s="24">
        <f>ROUND(F90*1%*20%,0)</f>
        <v>88</v>
      </c>
      <c r="K90" s="29">
        <f>SUM(I90:J90)</f>
        <v>790</v>
      </c>
      <c r="L90" s="24">
        <f>ROUND(F90*8%*70%,0)</f>
        <v>2458</v>
      </c>
      <c r="M90" s="24">
        <f>IF($M$12="不適用就業保險",0,ROUND(F90*1%*70%,0))</f>
        <v>307</v>
      </c>
      <c r="N90" s="24">
        <f>ROUNDUP(F90*0.09%,0)</f>
        <v>40</v>
      </c>
      <c r="O90" s="24">
        <f>ROUNDUP(F90*0.025%,0)</f>
        <v>11</v>
      </c>
      <c r="P90" s="49">
        <f>SUM(L90:O90)</f>
        <v>2816</v>
      </c>
      <c r="Q90" s="29">
        <f>ROUND(G90*0.0491*0.3,0)</f>
        <v>1357</v>
      </c>
      <c r="R90" s="54">
        <f>ROUND(G90*0.0491*0.6*1.7,0)</f>
        <v>4613</v>
      </c>
    </row>
    <row r="91" spans="1:18" ht="16.5">
      <c r="A91" s="95"/>
      <c r="B91" s="112"/>
      <c r="C91" s="99"/>
      <c r="D91" s="99"/>
      <c r="E91" s="99"/>
      <c r="F91" s="83"/>
      <c r="G91" s="83"/>
      <c r="H91" s="23"/>
      <c r="I91" s="24"/>
      <c r="J91" s="24"/>
      <c r="K91" s="29"/>
      <c r="L91" s="24"/>
      <c r="M91" s="24"/>
      <c r="N91" s="24"/>
      <c r="O91" s="24"/>
      <c r="P91" s="49"/>
      <c r="Q91" s="29">
        <f>ROUND(G90*0.0491*0.3,0)</f>
        <v>1357</v>
      </c>
      <c r="R91" s="54">
        <f>ROUND(G90*0.0491*0.35*1.7,0)</f>
        <v>2691</v>
      </c>
    </row>
    <row r="92" spans="1:18" ht="16.5">
      <c r="A92" s="94" t="s">
        <v>120</v>
      </c>
      <c r="B92" s="111" t="s">
        <v>165</v>
      </c>
      <c r="C92" s="98">
        <v>92101</v>
      </c>
      <c r="D92" s="98">
        <v>96600</v>
      </c>
      <c r="E92" s="98">
        <v>96600</v>
      </c>
      <c r="F92" s="82">
        <v>43900</v>
      </c>
      <c r="G92" s="82">
        <v>96600</v>
      </c>
      <c r="H92" s="23">
        <f>ROUND(E92*6/100,0)</f>
        <v>5796</v>
      </c>
      <c r="I92" s="24">
        <f>ROUND(F92*8%*20%,0)</f>
        <v>702</v>
      </c>
      <c r="J92" s="24">
        <f>ROUND(F92*1%*20%,0)</f>
        <v>88</v>
      </c>
      <c r="K92" s="29">
        <f>SUM(I92:J92)</f>
        <v>790</v>
      </c>
      <c r="L92" s="24">
        <f>ROUND(F92*8%*70%,0)</f>
        <v>2458</v>
      </c>
      <c r="M92" s="24">
        <f>IF($M$12="不適用就業保險",0,ROUND(F92*1%*70%,0))</f>
        <v>307</v>
      </c>
      <c r="N92" s="24">
        <f>ROUNDUP(F92*0.09%,0)</f>
        <v>40</v>
      </c>
      <c r="O92" s="24">
        <f>ROUNDUP(F92*0.025%,0)</f>
        <v>11</v>
      </c>
      <c r="P92" s="49">
        <f>SUM(L92:O92)</f>
        <v>2816</v>
      </c>
      <c r="Q92" s="29">
        <f>ROUND(G92*0.0491*0.3,0)</f>
        <v>1423</v>
      </c>
      <c r="R92" s="54">
        <f>ROUND(G92*0.0491*0.6*1.7,0)</f>
        <v>4838</v>
      </c>
    </row>
    <row r="93" spans="1:18" ht="16.5">
      <c r="A93" s="95"/>
      <c r="B93" s="112"/>
      <c r="C93" s="99"/>
      <c r="D93" s="99"/>
      <c r="E93" s="99"/>
      <c r="F93" s="83"/>
      <c r="G93" s="83"/>
      <c r="H93" s="23"/>
      <c r="I93" s="24"/>
      <c r="J93" s="24"/>
      <c r="K93" s="29"/>
      <c r="L93" s="24"/>
      <c r="M93" s="24"/>
      <c r="N93" s="24"/>
      <c r="O93" s="24"/>
      <c r="P93" s="49"/>
      <c r="Q93" s="29">
        <f>ROUND(G92*0.0491*0.3,0)</f>
        <v>1423</v>
      </c>
      <c r="R93" s="54">
        <f>ROUND(G92*0.0491*0.35*1.7,0)</f>
        <v>2822</v>
      </c>
    </row>
    <row r="94" spans="1:18" ht="16.5">
      <c r="A94" s="94" t="s">
        <v>121</v>
      </c>
      <c r="B94" s="111" t="s">
        <v>47</v>
      </c>
      <c r="C94" s="98">
        <v>96601</v>
      </c>
      <c r="D94" s="98">
        <v>101100</v>
      </c>
      <c r="E94" s="98">
        <v>101100</v>
      </c>
      <c r="F94" s="82">
        <v>43900</v>
      </c>
      <c r="G94" s="82">
        <v>101100</v>
      </c>
      <c r="H94" s="23">
        <f>ROUND(E94*6/100,0)</f>
        <v>6066</v>
      </c>
      <c r="I94" s="24">
        <f>ROUND(F94*8%*20%,0)</f>
        <v>702</v>
      </c>
      <c r="J94" s="24">
        <f>ROUND(F94*1%*20%,0)</f>
        <v>88</v>
      </c>
      <c r="K94" s="29">
        <f>SUM(I94:J94)</f>
        <v>790</v>
      </c>
      <c r="L94" s="24">
        <f>ROUND(F94*8%*70%,0)</f>
        <v>2458</v>
      </c>
      <c r="M94" s="24">
        <f>IF($M$12="不適用就業保險",0,ROUND(F94*1%*70%,0))</f>
        <v>307</v>
      </c>
      <c r="N94" s="24">
        <f>ROUNDUP(F94*0.09%,0)</f>
        <v>40</v>
      </c>
      <c r="O94" s="24">
        <f>ROUNDUP(F94*0.025%,0)</f>
        <v>11</v>
      </c>
      <c r="P94" s="49">
        <f>SUM(L94:O94)</f>
        <v>2816</v>
      </c>
      <c r="Q94" s="29">
        <f>ROUND(G94*0.0491*0.3,0)</f>
        <v>1489</v>
      </c>
      <c r="R94" s="54">
        <f>ROUND(G94*0.0491*0.6*1.7,0)</f>
        <v>5063</v>
      </c>
    </row>
    <row r="95" spans="1:18" ht="16.5">
      <c r="A95" s="95"/>
      <c r="B95" s="112"/>
      <c r="C95" s="99"/>
      <c r="D95" s="99"/>
      <c r="E95" s="99"/>
      <c r="F95" s="83"/>
      <c r="G95" s="83"/>
      <c r="H95" s="23"/>
      <c r="I95" s="24"/>
      <c r="J95" s="24"/>
      <c r="K95" s="29"/>
      <c r="L95" s="24"/>
      <c r="M95" s="24"/>
      <c r="N95" s="24"/>
      <c r="O95" s="24"/>
      <c r="P95" s="49"/>
      <c r="Q95" s="29">
        <f>ROUND(G94*0.0491*0.3,0)</f>
        <v>1489</v>
      </c>
      <c r="R95" s="54">
        <f>ROUND(G94*0.0491*0.35*1.7,0)</f>
        <v>2954</v>
      </c>
    </row>
    <row r="96" spans="1:18" ht="16.5">
      <c r="A96" s="94" t="s">
        <v>122</v>
      </c>
      <c r="B96" s="111" t="s">
        <v>48</v>
      </c>
      <c r="C96" s="98">
        <v>101101</v>
      </c>
      <c r="D96" s="98">
        <v>105600</v>
      </c>
      <c r="E96" s="98">
        <v>105600</v>
      </c>
      <c r="F96" s="82">
        <v>43900</v>
      </c>
      <c r="G96" s="82">
        <v>105600</v>
      </c>
      <c r="H96" s="23">
        <f>ROUND(E96*6/100,0)</f>
        <v>6336</v>
      </c>
      <c r="I96" s="24">
        <f>ROUND(F96*8%*20%,0)</f>
        <v>702</v>
      </c>
      <c r="J96" s="24">
        <f>ROUND(F96*1%*20%,0)</f>
        <v>88</v>
      </c>
      <c r="K96" s="29">
        <f>SUM(I96:J96)</f>
        <v>790</v>
      </c>
      <c r="L96" s="24">
        <f>ROUND(F96*8%*70%,0)</f>
        <v>2458</v>
      </c>
      <c r="M96" s="24">
        <f>IF($M$12="不適用就業保險",0,ROUND(F96*1%*70%,0))</f>
        <v>307</v>
      </c>
      <c r="N96" s="24">
        <f>ROUNDUP(F96*0.09%,0)</f>
        <v>40</v>
      </c>
      <c r="O96" s="24">
        <f>ROUNDUP(F96*0.025%,0)</f>
        <v>11</v>
      </c>
      <c r="P96" s="49">
        <f>SUM(L96:O96)</f>
        <v>2816</v>
      </c>
      <c r="Q96" s="29">
        <f>ROUND(G96*0.0491*0.3,0)</f>
        <v>1555</v>
      </c>
      <c r="R96" s="54">
        <f>ROUND(G96*0.0491*0.6*1.7,0)</f>
        <v>5289</v>
      </c>
    </row>
    <row r="97" spans="1:18" ht="16.5">
      <c r="A97" s="95"/>
      <c r="B97" s="112"/>
      <c r="C97" s="99"/>
      <c r="D97" s="99"/>
      <c r="E97" s="99"/>
      <c r="F97" s="83"/>
      <c r="G97" s="83"/>
      <c r="H97" s="23"/>
      <c r="I97" s="24"/>
      <c r="J97" s="24"/>
      <c r="K97" s="29"/>
      <c r="L97" s="24"/>
      <c r="M97" s="24"/>
      <c r="N97" s="24"/>
      <c r="O97" s="24"/>
      <c r="P97" s="49"/>
      <c r="Q97" s="29">
        <f>ROUND(G96*0.0491*0.3,0)</f>
        <v>1555</v>
      </c>
      <c r="R97" s="54">
        <f>ROUND(G96*0.0491*0.35*1.7,0)</f>
        <v>3085</v>
      </c>
    </row>
    <row r="98" spans="1:18" ht="16.5">
      <c r="A98" s="94" t="s">
        <v>123</v>
      </c>
      <c r="B98" s="111" t="s">
        <v>49</v>
      </c>
      <c r="C98" s="98">
        <v>105601</v>
      </c>
      <c r="D98" s="98">
        <v>110100</v>
      </c>
      <c r="E98" s="98">
        <v>110100</v>
      </c>
      <c r="F98" s="82">
        <v>43900</v>
      </c>
      <c r="G98" s="82">
        <v>110100</v>
      </c>
      <c r="H98" s="23">
        <f>ROUND(E98*6/100,0)</f>
        <v>6606</v>
      </c>
      <c r="I98" s="24">
        <f>ROUND(F98*8%*20%,0)</f>
        <v>702</v>
      </c>
      <c r="J98" s="24">
        <f>ROUND(F98*1%*20%,0)</f>
        <v>88</v>
      </c>
      <c r="K98" s="29">
        <f>SUM(I98:J98)</f>
        <v>790</v>
      </c>
      <c r="L98" s="24">
        <f>ROUND(F98*8%*70%,0)</f>
        <v>2458</v>
      </c>
      <c r="M98" s="24">
        <f>IF($M$12="不適用就業保險",0,ROUND(F98*1%*70%,0))</f>
        <v>307</v>
      </c>
      <c r="N98" s="24">
        <f>ROUNDUP(F98*0.09%,0)</f>
        <v>40</v>
      </c>
      <c r="O98" s="24">
        <f>ROUNDUP(F98*0.025%,0)</f>
        <v>11</v>
      </c>
      <c r="P98" s="49">
        <f>SUM(L98:O98)</f>
        <v>2816</v>
      </c>
      <c r="Q98" s="29">
        <f>ROUND(G98*0.0491*0.3,0)</f>
        <v>1622</v>
      </c>
      <c r="R98" s="54">
        <f>ROUND(G98*0.0491*0.6*1.7,0)</f>
        <v>5514</v>
      </c>
    </row>
    <row r="99" spans="1:18" ht="17.25" thickBot="1">
      <c r="A99" s="95"/>
      <c r="B99" s="112"/>
      <c r="C99" s="99"/>
      <c r="D99" s="99"/>
      <c r="E99" s="99"/>
      <c r="F99" s="83"/>
      <c r="G99" s="83"/>
      <c r="H99" s="23"/>
      <c r="I99" s="24"/>
      <c r="J99" s="24"/>
      <c r="K99" s="29"/>
      <c r="L99" s="24"/>
      <c r="M99" s="24"/>
      <c r="N99" s="24"/>
      <c r="O99" s="24"/>
      <c r="P99" s="49"/>
      <c r="Q99" s="29">
        <f>ROUND(G98*0.0491*0.3,0)</f>
        <v>1622</v>
      </c>
      <c r="R99" s="54">
        <f>ROUND(G98*0.0491*0.35*1.7,0)</f>
        <v>3217</v>
      </c>
    </row>
    <row r="100" spans="1:18" ht="16.5">
      <c r="A100" s="104" t="s">
        <v>0</v>
      </c>
      <c r="B100" s="106" t="s">
        <v>66</v>
      </c>
      <c r="C100" s="102" t="s">
        <v>63</v>
      </c>
      <c r="D100" s="102" t="s">
        <v>62</v>
      </c>
      <c r="E100" s="76" t="s">
        <v>1</v>
      </c>
      <c r="F100" s="76" t="s">
        <v>2</v>
      </c>
      <c r="G100" s="76" t="s">
        <v>3</v>
      </c>
      <c r="H100" s="74" t="s">
        <v>67</v>
      </c>
      <c r="I100" s="92" t="s">
        <v>68</v>
      </c>
      <c r="J100" s="93"/>
      <c r="K100" s="93"/>
      <c r="L100" s="93"/>
      <c r="M100" s="93"/>
      <c r="N100" s="93"/>
      <c r="O100" s="93"/>
      <c r="P100" s="93"/>
      <c r="Q100" s="90" t="s">
        <v>69</v>
      </c>
      <c r="R100" s="91"/>
    </row>
    <row r="101" spans="1:18" ht="16.5">
      <c r="A101" s="105"/>
      <c r="B101" s="107"/>
      <c r="C101" s="103"/>
      <c r="D101" s="103"/>
      <c r="E101" s="77"/>
      <c r="F101" s="77"/>
      <c r="G101" s="77"/>
      <c r="H101" s="75"/>
      <c r="I101" s="78" t="s">
        <v>4</v>
      </c>
      <c r="J101" s="79"/>
      <c r="K101" s="79"/>
      <c r="L101" s="80" t="s">
        <v>70</v>
      </c>
      <c r="M101" s="81"/>
      <c r="N101" s="81"/>
      <c r="O101" s="81"/>
      <c r="P101" s="81"/>
      <c r="Q101" s="86" t="s">
        <v>4</v>
      </c>
      <c r="R101" s="88" t="s">
        <v>5</v>
      </c>
    </row>
    <row r="102" spans="1:18" ht="43.5" customHeight="1">
      <c r="A102" s="105"/>
      <c r="B102" s="107"/>
      <c r="C102" s="103"/>
      <c r="D102" s="103"/>
      <c r="E102" s="77"/>
      <c r="F102" s="77"/>
      <c r="G102" s="77"/>
      <c r="H102" s="75"/>
      <c r="I102" s="2" t="s">
        <v>71</v>
      </c>
      <c r="J102" s="14" t="s">
        <v>72</v>
      </c>
      <c r="K102" s="58" t="s">
        <v>6</v>
      </c>
      <c r="L102" s="14" t="s">
        <v>71</v>
      </c>
      <c r="M102" s="3" t="s">
        <v>73</v>
      </c>
      <c r="N102" s="14" t="s">
        <v>7</v>
      </c>
      <c r="O102" s="14" t="s">
        <v>8</v>
      </c>
      <c r="P102" s="48" t="s">
        <v>9</v>
      </c>
      <c r="Q102" s="87"/>
      <c r="R102" s="89"/>
    </row>
    <row r="103" spans="1:18" ht="16.5">
      <c r="A103" s="94" t="s">
        <v>124</v>
      </c>
      <c r="B103" s="111" t="s">
        <v>50</v>
      </c>
      <c r="C103" s="98">
        <v>110101</v>
      </c>
      <c r="D103" s="98">
        <v>115500</v>
      </c>
      <c r="E103" s="98">
        <v>115500</v>
      </c>
      <c r="F103" s="82">
        <v>43900</v>
      </c>
      <c r="G103" s="82">
        <v>115500</v>
      </c>
      <c r="H103" s="23">
        <f>ROUND(E103*6/100,0)</f>
        <v>6930</v>
      </c>
      <c r="I103" s="24">
        <f>ROUND(F103*8%*20%,0)</f>
        <v>702</v>
      </c>
      <c r="J103" s="24">
        <f>ROUND(F103*1%*20%,0)</f>
        <v>88</v>
      </c>
      <c r="K103" s="29">
        <f>SUM(I103:J103)</f>
        <v>790</v>
      </c>
      <c r="L103" s="24">
        <f>ROUND(F103*8%*70%,0)</f>
        <v>2458</v>
      </c>
      <c r="M103" s="24">
        <f>IF($M$12="不適用就業保險",0,ROUND(F103*1%*70%,0))</f>
        <v>307</v>
      </c>
      <c r="N103" s="24">
        <f>ROUNDUP(F103*0.09%,0)</f>
        <v>40</v>
      </c>
      <c r="O103" s="24">
        <f>ROUNDUP(F103*0.025%,0)</f>
        <v>11</v>
      </c>
      <c r="P103" s="49">
        <f>SUM(L103:O103)</f>
        <v>2816</v>
      </c>
      <c r="Q103" s="29">
        <f>ROUND(G103*0.0491*0.3,0)</f>
        <v>1701</v>
      </c>
      <c r="R103" s="54">
        <f>ROUND(G103*0.0491*0.6*1.7,0)</f>
        <v>5784</v>
      </c>
    </row>
    <row r="104" spans="1:18" ht="16.5">
      <c r="A104" s="95"/>
      <c r="B104" s="112"/>
      <c r="C104" s="99"/>
      <c r="D104" s="99"/>
      <c r="E104" s="99"/>
      <c r="F104" s="83"/>
      <c r="G104" s="83"/>
      <c r="H104" s="23"/>
      <c r="I104" s="24"/>
      <c r="J104" s="24"/>
      <c r="K104" s="29"/>
      <c r="L104" s="24"/>
      <c r="M104" s="24"/>
      <c r="N104" s="24"/>
      <c r="O104" s="24"/>
      <c r="P104" s="49"/>
      <c r="Q104" s="29">
        <f>ROUND(G103*0.0491*0.3,0)</f>
        <v>1701</v>
      </c>
      <c r="R104" s="54">
        <f>ROUND(G103*0.0491*0.35*1.7,0)</f>
        <v>3374</v>
      </c>
    </row>
    <row r="105" spans="1:18" ht="16.5">
      <c r="A105" s="94" t="s">
        <v>125</v>
      </c>
      <c r="B105" s="111" t="s">
        <v>51</v>
      </c>
      <c r="C105" s="98">
        <v>115501</v>
      </c>
      <c r="D105" s="98">
        <v>120900</v>
      </c>
      <c r="E105" s="98">
        <v>120900</v>
      </c>
      <c r="F105" s="82">
        <v>43900</v>
      </c>
      <c r="G105" s="82">
        <v>120900</v>
      </c>
      <c r="H105" s="23">
        <f>ROUND(E105*6/100,0)</f>
        <v>7254</v>
      </c>
      <c r="I105" s="24">
        <f>ROUND(F105*8%*20%,0)</f>
        <v>702</v>
      </c>
      <c r="J105" s="24">
        <f>ROUND(F105*1%*20%,0)</f>
        <v>88</v>
      </c>
      <c r="K105" s="29">
        <f>SUM(I105:J105)</f>
        <v>790</v>
      </c>
      <c r="L105" s="24">
        <f>ROUND(F105*8%*70%,0)</f>
        <v>2458</v>
      </c>
      <c r="M105" s="24">
        <f>IF($M$12="不適用就業保險",0,ROUND(F105*1%*70%,0))</f>
        <v>307</v>
      </c>
      <c r="N105" s="24">
        <f>ROUNDUP(F105*0.09%,0)</f>
        <v>40</v>
      </c>
      <c r="O105" s="24">
        <f>ROUNDUP(F105*0.025%,0)</f>
        <v>11</v>
      </c>
      <c r="P105" s="49">
        <f>SUM(L105:O105)</f>
        <v>2816</v>
      </c>
      <c r="Q105" s="29">
        <f>ROUND(G105*0.0491*0.3,0)</f>
        <v>1781</v>
      </c>
      <c r="R105" s="54">
        <f>ROUND(G105*0.0491*0.6*1.7,0)</f>
        <v>6055</v>
      </c>
    </row>
    <row r="106" spans="1:18" ht="16.5">
      <c r="A106" s="95"/>
      <c r="B106" s="112"/>
      <c r="C106" s="99"/>
      <c r="D106" s="99"/>
      <c r="E106" s="99"/>
      <c r="F106" s="83"/>
      <c r="G106" s="83"/>
      <c r="H106" s="23"/>
      <c r="I106" s="24"/>
      <c r="J106" s="24"/>
      <c r="K106" s="29"/>
      <c r="L106" s="24"/>
      <c r="M106" s="24"/>
      <c r="N106" s="24"/>
      <c r="O106" s="24"/>
      <c r="P106" s="49"/>
      <c r="Q106" s="29">
        <f>ROUND(G105*0.0491*0.3,0)</f>
        <v>1781</v>
      </c>
      <c r="R106" s="54">
        <f>ROUND(G105*0.0491*0.35*1.7,0)</f>
        <v>3532</v>
      </c>
    </row>
    <row r="107" spans="1:18" ht="16.5">
      <c r="A107" s="94" t="s">
        <v>126</v>
      </c>
      <c r="B107" s="111" t="s">
        <v>52</v>
      </c>
      <c r="C107" s="98">
        <v>120901</v>
      </c>
      <c r="D107" s="98">
        <v>126300</v>
      </c>
      <c r="E107" s="98">
        <v>126300</v>
      </c>
      <c r="F107" s="82">
        <v>43900</v>
      </c>
      <c r="G107" s="82">
        <v>126300</v>
      </c>
      <c r="H107" s="23">
        <f>ROUND(E107*6/100,0)</f>
        <v>7578</v>
      </c>
      <c r="I107" s="24">
        <f>ROUND(F107*8%*20%,0)</f>
        <v>702</v>
      </c>
      <c r="J107" s="24">
        <f>ROUND(F107*1%*20%,0)</f>
        <v>88</v>
      </c>
      <c r="K107" s="29">
        <f>SUM(I107:J107)</f>
        <v>790</v>
      </c>
      <c r="L107" s="24">
        <f>ROUND(F107*8%*70%,0)</f>
        <v>2458</v>
      </c>
      <c r="M107" s="24">
        <f>IF($M$12="不適用就業保險",0,ROUND(F107*1%*70%,0))</f>
        <v>307</v>
      </c>
      <c r="N107" s="24">
        <f>ROUNDUP(F107*0.09%,0)</f>
        <v>40</v>
      </c>
      <c r="O107" s="24">
        <f>ROUNDUP(F107*0.025%,0)</f>
        <v>11</v>
      </c>
      <c r="P107" s="49">
        <f>SUM(L107:O107)</f>
        <v>2816</v>
      </c>
      <c r="Q107" s="29">
        <f>ROUND(G107*0.0491*0.3,0)</f>
        <v>1860</v>
      </c>
      <c r="R107" s="54">
        <f>ROUND(G107*0.0491*0.6*1.7,0)</f>
        <v>6325</v>
      </c>
    </row>
    <row r="108" spans="1:18" ht="16.5">
      <c r="A108" s="95"/>
      <c r="B108" s="112"/>
      <c r="C108" s="99"/>
      <c r="D108" s="99"/>
      <c r="E108" s="99"/>
      <c r="F108" s="83"/>
      <c r="G108" s="83"/>
      <c r="H108" s="23"/>
      <c r="I108" s="24"/>
      <c r="J108" s="24"/>
      <c r="K108" s="29"/>
      <c r="L108" s="24"/>
      <c r="M108" s="24"/>
      <c r="N108" s="24"/>
      <c r="O108" s="24"/>
      <c r="P108" s="49"/>
      <c r="Q108" s="29">
        <f>ROUND(G107*0.0491*0.3,0)</f>
        <v>1860</v>
      </c>
      <c r="R108" s="54">
        <f>ROUND(G107*0.0491*0.35*1.7,0)</f>
        <v>3690</v>
      </c>
    </row>
    <row r="109" spans="1:18" ht="16.5">
      <c r="A109" s="94" t="s">
        <v>127</v>
      </c>
      <c r="B109" s="111" t="s">
        <v>53</v>
      </c>
      <c r="C109" s="98">
        <v>126301</v>
      </c>
      <c r="D109" s="98">
        <v>131700</v>
      </c>
      <c r="E109" s="98">
        <v>131700</v>
      </c>
      <c r="F109" s="82">
        <v>43900</v>
      </c>
      <c r="G109" s="82">
        <v>131700</v>
      </c>
      <c r="H109" s="23">
        <f>ROUND(E109*6/100,0)</f>
        <v>7902</v>
      </c>
      <c r="I109" s="24">
        <f>ROUND(F109*8%*20%,0)</f>
        <v>702</v>
      </c>
      <c r="J109" s="24">
        <f>ROUND(F109*1%*20%,0)</f>
        <v>88</v>
      </c>
      <c r="K109" s="29">
        <f>SUM(I109:J109)</f>
        <v>790</v>
      </c>
      <c r="L109" s="24">
        <f>ROUND(F109*8%*70%,0)</f>
        <v>2458</v>
      </c>
      <c r="M109" s="24">
        <f>IF($M$12="不適用就業保險",0,ROUND(F109*1%*70%,0))</f>
        <v>307</v>
      </c>
      <c r="N109" s="24">
        <f>ROUNDUP(F109*0.09%,0)</f>
        <v>40</v>
      </c>
      <c r="O109" s="24">
        <f>ROUNDUP(F109*0.025%,0)</f>
        <v>11</v>
      </c>
      <c r="P109" s="49">
        <f>SUM(L109:O109)</f>
        <v>2816</v>
      </c>
      <c r="Q109" s="29">
        <f>ROUND(G109*0.0491*0.3,0)</f>
        <v>1940</v>
      </c>
      <c r="R109" s="54">
        <f>ROUND(G109*0.0491*0.6*1.7,0)</f>
        <v>6596</v>
      </c>
    </row>
    <row r="110" spans="1:18" ht="16.5">
      <c r="A110" s="95"/>
      <c r="B110" s="112"/>
      <c r="C110" s="99"/>
      <c r="D110" s="99"/>
      <c r="E110" s="99"/>
      <c r="F110" s="83"/>
      <c r="G110" s="83"/>
      <c r="H110" s="23"/>
      <c r="I110" s="24"/>
      <c r="J110" s="24"/>
      <c r="K110" s="29"/>
      <c r="L110" s="24"/>
      <c r="M110" s="24"/>
      <c r="N110" s="24"/>
      <c r="O110" s="24"/>
      <c r="P110" s="49"/>
      <c r="Q110" s="29">
        <f>ROUND(G109*0.0491*0.3,0)</f>
        <v>1940</v>
      </c>
      <c r="R110" s="54">
        <f>ROUND(G109*0.0491*0.35*1.7,0)</f>
        <v>3848</v>
      </c>
    </row>
    <row r="111" spans="1:18" ht="16.5">
      <c r="A111" s="94" t="s">
        <v>128</v>
      </c>
      <c r="B111" s="111" t="s">
        <v>54</v>
      </c>
      <c r="C111" s="98">
        <v>131701</v>
      </c>
      <c r="D111" s="98">
        <v>137100</v>
      </c>
      <c r="E111" s="98">
        <v>137100</v>
      </c>
      <c r="F111" s="82">
        <v>43900</v>
      </c>
      <c r="G111" s="82">
        <v>137100</v>
      </c>
      <c r="H111" s="23">
        <f>ROUND(E111*6/100,0)</f>
        <v>8226</v>
      </c>
      <c r="I111" s="24">
        <f>ROUND(F111*8%*20%,0)</f>
        <v>702</v>
      </c>
      <c r="J111" s="24">
        <f>ROUND(F111*1%*20%,0)</f>
        <v>88</v>
      </c>
      <c r="K111" s="29">
        <f>SUM(I111:J111)</f>
        <v>790</v>
      </c>
      <c r="L111" s="24">
        <f>ROUND(F111*8%*70%,0)</f>
        <v>2458</v>
      </c>
      <c r="M111" s="24">
        <f>IF($M$12="不適用就業保險",0,ROUND(F111*1%*70%,0))</f>
        <v>307</v>
      </c>
      <c r="N111" s="24">
        <f>ROUNDUP(F111*0.09%,0)</f>
        <v>40</v>
      </c>
      <c r="O111" s="24">
        <f>ROUNDUP(F111*0.025%,0)</f>
        <v>11</v>
      </c>
      <c r="P111" s="49">
        <f>SUM(L111:O111)</f>
        <v>2816</v>
      </c>
      <c r="Q111" s="29">
        <f>ROUND(G111*0.0491*0.3,0)</f>
        <v>2019</v>
      </c>
      <c r="R111" s="54">
        <f>ROUND(G111*0.0491*0.6*1.7,0)</f>
        <v>6866</v>
      </c>
    </row>
    <row r="112" spans="1:18" ht="16.5">
      <c r="A112" s="95"/>
      <c r="B112" s="112"/>
      <c r="C112" s="99"/>
      <c r="D112" s="99"/>
      <c r="E112" s="99"/>
      <c r="F112" s="83"/>
      <c r="G112" s="83"/>
      <c r="H112" s="23"/>
      <c r="I112" s="24"/>
      <c r="J112" s="24"/>
      <c r="K112" s="29"/>
      <c r="L112" s="24"/>
      <c r="M112" s="24"/>
      <c r="N112" s="24"/>
      <c r="O112" s="24"/>
      <c r="P112" s="49"/>
      <c r="Q112" s="29">
        <f>ROUND(G111*0.0491*0.3,0)</f>
        <v>2019</v>
      </c>
      <c r="R112" s="54">
        <f>ROUND(G111*0.0491*0.35*1.7,0)</f>
        <v>4005</v>
      </c>
    </row>
    <row r="113" spans="1:18" ht="16.5">
      <c r="A113" s="94" t="s">
        <v>129</v>
      </c>
      <c r="B113" s="111" t="s">
        <v>55</v>
      </c>
      <c r="C113" s="98">
        <v>137101</v>
      </c>
      <c r="D113" s="98">
        <v>142500</v>
      </c>
      <c r="E113" s="98">
        <v>142500</v>
      </c>
      <c r="F113" s="82">
        <v>43900</v>
      </c>
      <c r="G113" s="82">
        <v>142500</v>
      </c>
      <c r="H113" s="23">
        <f>ROUND(E113*6/100,0)</f>
        <v>8550</v>
      </c>
      <c r="I113" s="24">
        <f>ROUND(F113*8%*20%,0)</f>
        <v>702</v>
      </c>
      <c r="J113" s="24">
        <f>ROUND(F113*1%*20%,0)</f>
        <v>88</v>
      </c>
      <c r="K113" s="29">
        <f>SUM(I113:J113)</f>
        <v>790</v>
      </c>
      <c r="L113" s="24">
        <f>ROUND(F113*8%*70%,0)</f>
        <v>2458</v>
      </c>
      <c r="M113" s="24">
        <f>IF($M$12="不適用就業保險",0,ROUND(F113*1%*70%,0))</f>
        <v>307</v>
      </c>
      <c r="N113" s="24">
        <f>ROUNDUP(F113*0.09%,0)</f>
        <v>40</v>
      </c>
      <c r="O113" s="24">
        <f>ROUNDUP(F113*0.025%,0)</f>
        <v>11</v>
      </c>
      <c r="P113" s="49">
        <f>SUM(L113:O113)</f>
        <v>2816</v>
      </c>
      <c r="Q113" s="29">
        <f>ROUND(G113*0.0491*0.3,0)</f>
        <v>2099</v>
      </c>
      <c r="R113" s="54">
        <f>ROUND(G113*0.0491*0.6*1.7,0)</f>
        <v>7137</v>
      </c>
    </row>
    <row r="114" spans="1:18" ht="16.5">
      <c r="A114" s="95"/>
      <c r="B114" s="112"/>
      <c r="C114" s="99"/>
      <c r="D114" s="99"/>
      <c r="E114" s="99"/>
      <c r="F114" s="83"/>
      <c r="G114" s="83"/>
      <c r="H114" s="23"/>
      <c r="I114" s="24"/>
      <c r="J114" s="24"/>
      <c r="K114" s="29"/>
      <c r="L114" s="24"/>
      <c r="M114" s="24"/>
      <c r="N114" s="24"/>
      <c r="O114" s="24"/>
      <c r="P114" s="49"/>
      <c r="Q114" s="29">
        <f>ROUND(G113*0.0491*0.3,0)</f>
        <v>2099</v>
      </c>
      <c r="R114" s="54">
        <f>ROUND(G113*0.0491*0.35*1.7,0)</f>
        <v>4163</v>
      </c>
    </row>
    <row r="115" spans="1:18" ht="16.5">
      <c r="A115" s="94" t="s">
        <v>130</v>
      </c>
      <c r="B115" s="111" t="s">
        <v>56</v>
      </c>
      <c r="C115" s="98">
        <v>142501</v>
      </c>
      <c r="D115" s="98">
        <v>147900</v>
      </c>
      <c r="E115" s="98">
        <v>147900</v>
      </c>
      <c r="F115" s="82">
        <v>43900</v>
      </c>
      <c r="G115" s="82">
        <v>147900</v>
      </c>
      <c r="H115" s="23">
        <f>ROUND(E115*6/100,0)</f>
        <v>8874</v>
      </c>
      <c r="I115" s="24">
        <f>ROUND(F115*8%*20%,0)</f>
        <v>702</v>
      </c>
      <c r="J115" s="24">
        <f>ROUND(F115*1%*20%,0)</f>
        <v>88</v>
      </c>
      <c r="K115" s="29">
        <f>SUM(I115:J115)</f>
        <v>790</v>
      </c>
      <c r="L115" s="24">
        <f>ROUND(F115*8%*70%,0)</f>
        <v>2458</v>
      </c>
      <c r="M115" s="24">
        <f>IF($M$12="不適用就業保險",0,ROUND(F115*1%*70%,0))</f>
        <v>307</v>
      </c>
      <c r="N115" s="24">
        <f>ROUNDUP(F115*0.09%,0)</f>
        <v>40</v>
      </c>
      <c r="O115" s="24">
        <f>ROUNDUP(F115*0.025%,0)</f>
        <v>11</v>
      </c>
      <c r="P115" s="49">
        <f>SUM(L115:O115)</f>
        <v>2816</v>
      </c>
      <c r="Q115" s="29">
        <f>ROUND(G115*0.0491*0.3,0)</f>
        <v>2179</v>
      </c>
      <c r="R115" s="54">
        <f>ROUND(G115*0.0491*0.6*1.7,0)</f>
        <v>7407</v>
      </c>
    </row>
    <row r="116" spans="1:18" ht="16.5">
      <c r="A116" s="95"/>
      <c r="B116" s="112"/>
      <c r="C116" s="99"/>
      <c r="D116" s="99"/>
      <c r="E116" s="99"/>
      <c r="F116" s="83"/>
      <c r="G116" s="83"/>
      <c r="H116" s="23"/>
      <c r="I116" s="24"/>
      <c r="J116" s="24"/>
      <c r="K116" s="29"/>
      <c r="L116" s="24"/>
      <c r="M116" s="24"/>
      <c r="N116" s="24"/>
      <c r="O116" s="24"/>
      <c r="P116" s="49"/>
      <c r="Q116" s="29">
        <f>ROUND(G115*0.0491*0.3,0)</f>
        <v>2179</v>
      </c>
      <c r="R116" s="54">
        <f>ROUND(G115*0.0491*0.35*1.7,0)</f>
        <v>4321</v>
      </c>
    </row>
    <row r="117" spans="1:18" ht="16.5">
      <c r="A117" s="94" t="s">
        <v>84</v>
      </c>
      <c r="B117" s="111" t="s">
        <v>57</v>
      </c>
      <c r="C117" s="98">
        <v>147901</v>
      </c>
      <c r="D117" s="98">
        <v>150000</v>
      </c>
      <c r="E117" s="98">
        <v>150000</v>
      </c>
      <c r="F117" s="82">
        <v>43900</v>
      </c>
      <c r="G117" s="82">
        <v>150000</v>
      </c>
      <c r="H117" s="23">
        <f>ROUND(E117*6/100,0)</f>
        <v>9000</v>
      </c>
      <c r="I117" s="24">
        <f>ROUND(F117*8%*20%,0)</f>
        <v>702</v>
      </c>
      <c r="J117" s="24">
        <f>ROUND(F117*1%*20%,0)</f>
        <v>88</v>
      </c>
      <c r="K117" s="29">
        <f>SUM(I117:J117)</f>
        <v>790</v>
      </c>
      <c r="L117" s="24">
        <f>ROUND(F117*8%*70%,0)</f>
        <v>2458</v>
      </c>
      <c r="M117" s="24">
        <f>IF($M$12="不適用就業保險",0,ROUND(F117*1%*70%,0))</f>
        <v>307</v>
      </c>
      <c r="N117" s="24">
        <f>ROUNDUP(F117*0.09%,0)</f>
        <v>40</v>
      </c>
      <c r="O117" s="24">
        <f>ROUNDUP(F117*0.025%,0)</f>
        <v>11</v>
      </c>
      <c r="P117" s="49">
        <f>SUM(L117:O117)</f>
        <v>2816</v>
      </c>
      <c r="Q117" s="29">
        <f>ROUND(G117*0.0491*0.3,0)</f>
        <v>2210</v>
      </c>
      <c r="R117" s="54">
        <f>ROUND(G117*0.0491*0.6*1.7,0)</f>
        <v>7512</v>
      </c>
    </row>
    <row r="118" spans="1:18" ht="16.5">
      <c r="A118" s="95"/>
      <c r="B118" s="112"/>
      <c r="C118" s="99"/>
      <c r="D118" s="99"/>
      <c r="E118" s="99"/>
      <c r="F118" s="83"/>
      <c r="G118" s="83"/>
      <c r="H118" s="23"/>
      <c r="I118" s="24"/>
      <c r="J118" s="24"/>
      <c r="K118" s="29"/>
      <c r="L118" s="24"/>
      <c r="M118" s="24"/>
      <c r="N118" s="24"/>
      <c r="O118" s="24"/>
      <c r="P118" s="49"/>
      <c r="Q118" s="29">
        <f>ROUND(G117*0.0491*0.3,0)</f>
        <v>2210</v>
      </c>
      <c r="R118" s="54">
        <f>ROUND(G117*0.0491*0.35*1.7,0)</f>
        <v>4382</v>
      </c>
    </row>
    <row r="119" spans="1:18" ht="16.5">
      <c r="A119" s="94" t="s">
        <v>131</v>
      </c>
      <c r="B119" s="111" t="s">
        <v>58</v>
      </c>
      <c r="C119" s="98">
        <v>150001</v>
      </c>
      <c r="D119" s="98">
        <v>156400</v>
      </c>
      <c r="E119" s="98">
        <v>150000</v>
      </c>
      <c r="F119" s="82">
        <v>43900</v>
      </c>
      <c r="G119" s="82">
        <v>156400</v>
      </c>
      <c r="H119" s="23">
        <f>ROUND(E119*6/100,0)</f>
        <v>9000</v>
      </c>
      <c r="I119" s="24">
        <f>ROUND(F119*8%*20%,0)</f>
        <v>702</v>
      </c>
      <c r="J119" s="24">
        <f>ROUND(F119*1%*20%,0)</f>
        <v>88</v>
      </c>
      <c r="K119" s="29">
        <f>SUM(I119:J119)</f>
        <v>790</v>
      </c>
      <c r="L119" s="24">
        <f>ROUND(F119*8%*70%,0)</f>
        <v>2458</v>
      </c>
      <c r="M119" s="24">
        <f>IF($M$12="不適用就業保險",0,ROUND(F119*1%*70%,0))</f>
        <v>307</v>
      </c>
      <c r="N119" s="24">
        <f>ROUNDUP(F119*0.09%,0)</f>
        <v>40</v>
      </c>
      <c r="O119" s="24">
        <f>ROUNDUP(F119*0.025%,0)</f>
        <v>11</v>
      </c>
      <c r="P119" s="49">
        <f>SUM(L119:O119)</f>
        <v>2816</v>
      </c>
      <c r="Q119" s="29">
        <f>ROUND(G119*0.0491*0.3,0)</f>
        <v>2304</v>
      </c>
      <c r="R119" s="54">
        <f>ROUND(G119*0.0491*0.6*1.7,0)</f>
        <v>7833</v>
      </c>
    </row>
    <row r="120" spans="1:18" ht="16.5">
      <c r="A120" s="95"/>
      <c r="B120" s="112"/>
      <c r="C120" s="99"/>
      <c r="D120" s="99"/>
      <c r="E120" s="99"/>
      <c r="F120" s="83"/>
      <c r="G120" s="83"/>
      <c r="H120" s="23"/>
      <c r="I120" s="24"/>
      <c r="J120" s="24"/>
      <c r="K120" s="29"/>
      <c r="L120" s="24"/>
      <c r="M120" s="24"/>
      <c r="N120" s="24"/>
      <c r="O120" s="24"/>
      <c r="P120" s="49"/>
      <c r="Q120" s="29">
        <f>ROUND(G119*0.0491*0.3,0)</f>
        <v>2304</v>
      </c>
      <c r="R120" s="54">
        <f>ROUND(G119*0.0491*0.35*1.7,0)</f>
        <v>4569</v>
      </c>
    </row>
    <row r="121" spans="1:18" ht="16.5">
      <c r="A121" s="94" t="s">
        <v>132</v>
      </c>
      <c r="B121" s="111" t="s">
        <v>59</v>
      </c>
      <c r="C121" s="98">
        <v>156401</v>
      </c>
      <c r="D121" s="98">
        <v>162800</v>
      </c>
      <c r="E121" s="98">
        <v>150000</v>
      </c>
      <c r="F121" s="82">
        <v>43900</v>
      </c>
      <c r="G121" s="82">
        <v>162800</v>
      </c>
      <c r="H121" s="23">
        <f>ROUND(E121*6/100,0)</f>
        <v>9000</v>
      </c>
      <c r="I121" s="24">
        <f>ROUND(F121*8%*20%,0)</f>
        <v>702</v>
      </c>
      <c r="J121" s="24">
        <f>ROUND(F121*1%*20%,0)</f>
        <v>88</v>
      </c>
      <c r="K121" s="29">
        <f>SUM(I121:J121)</f>
        <v>790</v>
      </c>
      <c r="L121" s="24">
        <f>ROUND(F121*8%*70%,0)</f>
        <v>2458</v>
      </c>
      <c r="M121" s="24">
        <f>IF($M$12="不適用就業保險",0,ROUND(F121*1%*70%,0))</f>
        <v>307</v>
      </c>
      <c r="N121" s="24">
        <f>ROUNDUP(F121*0.09%,0)</f>
        <v>40</v>
      </c>
      <c r="O121" s="24">
        <f>ROUNDUP(F121*0.025%,0)</f>
        <v>11</v>
      </c>
      <c r="P121" s="49">
        <f>SUM(L121:O121)</f>
        <v>2816</v>
      </c>
      <c r="Q121" s="29">
        <f>ROUND(G121*0.0491*0.3,0)</f>
        <v>2398</v>
      </c>
      <c r="R121" s="54">
        <f>ROUND(G121*0.0491*0.6*1.7,0)</f>
        <v>8153</v>
      </c>
    </row>
    <row r="122" spans="1:18" ht="16.5">
      <c r="A122" s="95"/>
      <c r="B122" s="112"/>
      <c r="C122" s="99"/>
      <c r="D122" s="99"/>
      <c r="E122" s="99"/>
      <c r="F122" s="83"/>
      <c r="G122" s="83"/>
      <c r="H122" s="23"/>
      <c r="I122" s="24"/>
      <c r="J122" s="24"/>
      <c r="K122" s="29"/>
      <c r="L122" s="24"/>
      <c r="M122" s="24"/>
      <c r="N122" s="24"/>
      <c r="O122" s="24"/>
      <c r="P122" s="49"/>
      <c r="Q122" s="29">
        <f>ROUND(G121*0.0491*0.3,0)</f>
        <v>2398</v>
      </c>
      <c r="R122" s="54">
        <f>ROUND(G121*0.0491*0.35*1.7,0)</f>
        <v>4756</v>
      </c>
    </row>
    <row r="123" spans="1:18" ht="16.5">
      <c r="A123" s="94" t="s">
        <v>133</v>
      </c>
      <c r="B123" s="111" t="s">
        <v>60</v>
      </c>
      <c r="C123" s="98">
        <v>162801</v>
      </c>
      <c r="D123" s="98">
        <v>169200</v>
      </c>
      <c r="E123" s="98">
        <v>150000</v>
      </c>
      <c r="F123" s="82">
        <v>43900</v>
      </c>
      <c r="G123" s="82">
        <v>169200</v>
      </c>
      <c r="H123" s="23">
        <f>ROUND(E123*6/100,0)</f>
        <v>9000</v>
      </c>
      <c r="I123" s="24">
        <f>ROUND(F123*8%*20%,0)</f>
        <v>702</v>
      </c>
      <c r="J123" s="24">
        <f>ROUND(F123*1%*20%,0)</f>
        <v>88</v>
      </c>
      <c r="K123" s="29">
        <f>SUM(I123:J123)</f>
        <v>790</v>
      </c>
      <c r="L123" s="24">
        <f>ROUND(F123*8%*70%,0)</f>
        <v>2458</v>
      </c>
      <c r="M123" s="24">
        <f>IF($M$12="不適用就業保險",0,ROUND(F123*1%*70%,0))</f>
        <v>307</v>
      </c>
      <c r="N123" s="24">
        <f>ROUNDUP(F123*0.09%,0)</f>
        <v>40</v>
      </c>
      <c r="O123" s="24">
        <f>ROUNDUP(F123*0.025%,0)</f>
        <v>11</v>
      </c>
      <c r="P123" s="49">
        <f>SUM(L123:O123)</f>
        <v>2816</v>
      </c>
      <c r="Q123" s="29">
        <f>ROUND(G123*0.0491*0.3,0)</f>
        <v>2492</v>
      </c>
      <c r="R123" s="54">
        <f>ROUND(G123*0.0491*0.6*1.7,0)</f>
        <v>8474</v>
      </c>
    </row>
    <row r="124" spans="1:18" ht="16.5">
      <c r="A124" s="95"/>
      <c r="B124" s="112"/>
      <c r="C124" s="99"/>
      <c r="D124" s="99"/>
      <c r="E124" s="99"/>
      <c r="F124" s="83"/>
      <c r="G124" s="83"/>
      <c r="H124" s="23"/>
      <c r="I124" s="24"/>
      <c r="J124" s="24"/>
      <c r="K124" s="29"/>
      <c r="L124" s="24"/>
      <c r="M124" s="24"/>
      <c r="N124" s="24"/>
      <c r="O124" s="24"/>
      <c r="P124" s="49"/>
      <c r="Q124" s="29">
        <f>ROUND(G123*0.0491*0.3,0)</f>
        <v>2492</v>
      </c>
      <c r="R124" s="54">
        <f>ROUND(G123*0.0491*0.35*1.7,0)</f>
        <v>4943</v>
      </c>
    </row>
    <row r="125" spans="1:18" ht="16.5">
      <c r="A125" s="94" t="s">
        <v>134</v>
      </c>
      <c r="B125" s="111" t="s">
        <v>61</v>
      </c>
      <c r="C125" s="98">
        <v>169201</v>
      </c>
      <c r="D125" s="98">
        <v>175600</v>
      </c>
      <c r="E125" s="98">
        <v>150000</v>
      </c>
      <c r="F125" s="82">
        <v>43900</v>
      </c>
      <c r="G125" s="82">
        <v>175600</v>
      </c>
      <c r="H125" s="23">
        <f>ROUND(E125*6/100,0)</f>
        <v>9000</v>
      </c>
      <c r="I125" s="24">
        <f>ROUND(F125*8%*20%,0)</f>
        <v>702</v>
      </c>
      <c r="J125" s="24">
        <f>ROUND(F125*1%*20%,0)</f>
        <v>88</v>
      </c>
      <c r="K125" s="29">
        <f>SUM(I125:J125)</f>
        <v>790</v>
      </c>
      <c r="L125" s="24">
        <f>ROUND(F125*8%*70%,0)</f>
        <v>2458</v>
      </c>
      <c r="M125" s="24">
        <f>IF($M$12="不適用就業保險",0,ROUND(F125*1%*70%,0))</f>
        <v>307</v>
      </c>
      <c r="N125" s="24">
        <f>ROUNDUP(F125*0.09%,0)</f>
        <v>40</v>
      </c>
      <c r="O125" s="24">
        <f>ROUNDUP(F125*0.025%,0)</f>
        <v>11</v>
      </c>
      <c r="P125" s="49">
        <f>SUM(L125:O125)</f>
        <v>2816</v>
      </c>
      <c r="Q125" s="29">
        <f>ROUND(G125*0.0491*0.3,0)</f>
        <v>2587</v>
      </c>
      <c r="R125" s="54">
        <f>ROUND(G125*0.0491*0.6*1.7,0)</f>
        <v>8794</v>
      </c>
    </row>
    <row r="126" spans="1:18" ht="16.5">
      <c r="A126" s="95"/>
      <c r="B126" s="112"/>
      <c r="C126" s="99"/>
      <c r="D126" s="99"/>
      <c r="E126" s="99"/>
      <c r="F126" s="83"/>
      <c r="G126" s="83"/>
      <c r="H126" s="26"/>
      <c r="I126" s="27"/>
      <c r="J126" s="27"/>
      <c r="K126" s="31"/>
      <c r="L126" s="27"/>
      <c r="M126" s="27"/>
      <c r="N126" s="24"/>
      <c r="O126" s="27"/>
      <c r="P126" s="52"/>
      <c r="Q126" s="29">
        <f>ROUND(G125*0.0491*0.3,0)</f>
        <v>2587</v>
      </c>
      <c r="R126" s="54">
        <f>ROUND(G125*0.0491*0.35*1.7,0)</f>
        <v>5130</v>
      </c>
    </row>
    <row r="127" spans="1:18" ht="16.5">
      <c r="A127" s="94" t="s">
        <v>135</v>
      </c>
      <c r="B127" s="111" t="s">
        <v>166</v>
      </c>
      <c r="C127" s="98">
        <v>175601</v>
      </c>
      <c r="D127" s="98">
        <v>182000</v>
      </c>
      <c r="E127" s="98">
        <v>150000</v>
      </c>
      <c r="F127" s="82">
        <v>43900</v>
      </c>
      <c r="G127" s="82">
        <v>182000</v>
      </c>
      <c r="H127" s="26">
        <f>ROUND(E127*6/100,0)</f>
        <v>9000</v>
      </c>
      <c r="I127" s="27">
        <f>ROUND(F127*8%*20%,0)</f>
        <v>702</v>
      </c>
      <c r="J127" s="27">
        <f>ROUND(F127*1%*20%,0)</f>
        <v>88</v>
      </c>
      <c r="K127" s="31">
        <f>SUM(I127:J127)</f>
        <v>790</v>
      </c>
      <c r="L127" s="27">
        <f>ROUND(F127*8%*70%,0)</f>
        <v>2458</v>
      </c>
      <c r="M127" s="27">
        <f>IF($M$12="不適用就業保險",0,ROUND(F127*1%*70%,0))</f>
        <v>307</v>
      </c>
      <c r="N127" s="27">
        <f>ROUNDUP(F127*0.09%,0)</f>
        <v>40</v>
      </c>
      <c r="O127" s="27">
        <f>ROUNDUP(F127*0.025%,0)</f>
        <v>11</v>
      </c>
      <c r="P127" s="52">
        <f>SUM(L127:O127)</f>
        <v>2816</v>
      </c>
      <c r="Q127" s="31">
        <f>ROUND(G127*0.0491*0.3,0)</f>
        <v>2681</v>
      </c>
      <c r="R127" s="56">
        <f>ROUND(G127*0.0491*0.6*1.7,0)</f>
        <v>9115</v>
      </c>
    </row>
    <row r="128" spans="1:18" ht="17.25" thickBot="1">
      <c r="A128" s="108"/>
      <c r="B128" s="113"/>
      <c r="C128" s="109"/>
      <c r="D128" s="109"/>
      <c r="E128" s="109"/>
      <c r="F128" s="110"/>
      <c r="G128" s="110"/>
      <c r="H128" s="45"/>
      <c r="I128" s="46"/>
      <c r="J128" s="46"/>
      <c r="K128" s="47"/>
      <c r="L128" s="46"/>
      <c r="M128" s="46"/>
      <c r="N128" s="46"/>
      <c r="O128" s="46"/>
      <c r="P128" s="53"/>
      <c r="Q128" s="47">
        <f>ROUND(G127*0.0491*0.3,0)</f>
        <v>2681</v>
      </c>
      <c r="R128" s="57">
        <f>ROUND(G127*0.0491*0.35*1.7,0)</f>
        <v>5317</v>
      </c>
    </row>
    <row r="129" spans="1:18" ht="16.5">
      <c r="A129" s="15" t="s">
        <v>65</v>
      </c>
      <c r="B129" s="1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3"/>
      <c r="P129" s="13"/>
      <c r="Q129" s="13"/>
      <c r="R129" s="13"/>
    </row>
    <row r="130" spans="1:18" ht="16.5">
      <c r="A130" s="18" t="s">
        <v>74</v>
      </c>
      <c r="B130" s="1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 t="s">
        <v>77</v>
      </c>
      <c r="O130" s="13"/>
      <c r="P130" s="13"/>
      <c r="Q130" s="13"/>
      <c r="R130" s="13"/>
    </row>
    <row r="131" spans="1:18" ht="16.5">
      <c r="A131" s="18"/>
      <c r="B131" s="19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 t="s">
        <v>78</v>
      </c>
      <c r="O131" s="13"/>
      <c r="P131" s="13"/>
      <c r="Q131" s="13"/>
      <c r="R131" s="13"/>
    </row>
  </sheetData>
  <sheetProtection/>
  <mergeCells count="434">
    <mergeCell ref="A1:O1"/>
    <mergeCell ref="A3:O3"/>
    <mergeCell ref="A4:O4"/>
    <mergeCell ref="A5:O5"/>
    <mergeCell ref="A6:O6"/>
    <mergeCell ref="A7:O7"/>
    <mergeCell ref="A8:O8"/>
    <mergeCell ref="A10:A12"/>
    <mergeCell ref="B10:B12"/>
    <mergeCell ref="C10:C12"/>
    <mergeCell ref="D10:D12"/>
    <mergeCell ref="E10:E12"/>
    <mergeCell ref="F10:F12"/>
    <mergeCell ref="G10:G12"/>
    <mergeCell ref="H10:H12"/>
    <mergeCell ref="I10:P10"/>
    <mergeCell ref="Q10:R10"/>
    <mergeCell ref="I11:K11"/>
    <mergeCell ref="L11:P11"/>
    <mergeCell ref="Q11:Q12"/>
    <mergeCell ref="R11:R12"/>
    <mergeCell ref="A14:A15"/>
    <mergeCell ref="C14:C15"/>
    <mergeCell ref="D14:D15"/>
    <mergeCell ref="E14:E15"/>
    <mergeCell ref="F14:F15"/>
    <mergeCell ref="A18:A19"/>
    <mergeCell ref="C18:C19"/>
    <mergeCell ref="D18:D19"/>
    <mergeCell ref="E18:E19"/>
    <mergeCell ref="F18:F19"/>
    <mergeCell ref="G18:G19"/>
    <mergeCell ref="B18:B19"/>
    <mergeCell ref="G14:G15"/>
    <mergeCell ref="A16:A17"/>
    <mergeCell ref="C16:C17"/>
    <mergeCell ref="D16:D17"/>
    <mergeCell ref="E16:E17"/>
    <mergeCell ref="F16:F17"/>
    <mergeCell ref="G16:G17"/>
    <mergeCell ref="B14:B15"/>
    <mergeCell ref="B16:B17"/>
    <mergeCell ref="A22:A23"/>
    <mergeCell ref="C22:C23"/>
    <mergeCell ref="D22:D23"/>
    <mergeCell ref="E22:E23"/>
    <mergeCell ref="F22:F23"/>
    <mergeCell ref="G22:G23"/>
    <mergeCell ref="B22:B23"/>
    <mergeCell ref="A20:A21"/>
    <mergeCell ref="C20:C21"/>
    <mergeCell ref="D20:D21"/>
    <mergeCell ref="E20:E21"/>
    <mergeCell ref="F20:F21"/>
    <mergeCell ref="G20:G21"/>
    <mergeCell ref="B20:B21"/>
    <mergeCell ref="A26:A27"/>
    <mergeCell ref="C26:C27"/>
    <mergeCell ref="D26:D27"/>
    <mergeCell ref="E26:E27"/>
    <mergeCell ref="F26:F27"/>
    <mergeCell ref="G26:G27"/>
    <mergeCell ref="B26:B27"/>
    <mergeCell ref="A24:A25"/>
    <mergeCell ref="C24:C25"/>
    <mergeCell ref="D24:D25"/>
    <mergeCell ref="E24:E25"/>
    <mergeCell ref="F24:F25"/>
    <mergeCell ref="G24:G25"/>
    <mergeCell ref="B24:B25"/>
    <mergeCell ref="A30:A31"/>
    <mergeCell ref="C30:C31"/>
    <mergeCell ref="D30:D31"/>
    <mergeCell ref="E30:E31"/>
    <mergeCell ref="F30:F31"/>
    <mergeCell ref="G30:G31"/>
    <mergeCell ref="B30:B31"/>
    <mergeCell ref="A28:A29"/>
    <mergeCell ref="C28:C29"/>
    <mergeCell ref="D28:D29"/>
    <mergeCell ref="E28:E29"/>
    <mergeCell ref="F28:F29"/>
    <mergeCell ref="G28:G29"/>
    <mergeCell ref="B28:B29"/>
    <mergeCell ref="A37:A38"/>
    <mergeCell ref="C37:C38"/>
    <mergeCell ref="D37:D38"/>
    <mergeCell ref="E37:E38"/>
    <mergeCell ref="F37:F38"/>
    <mergeCell ref="G37:G38"/>
    <mergeCell ref="B37:B38"/>
    <mergeCell ref="A32:A33"/>
    <mergeCell ref="C32:C33"/>
    <mergeCell ref="D32:D33"/>
    <mergeCell ref="E32:E33"/>
    <mergeCell ref="F32:F33"/>
    <mergeCell ref="G32:G33"/>
    <mergeCell ref="B32:B33"/>
    <mergeCell ref="A34:A36"/>
    <mergeCell ref="B34:B36"/>
    <mergeCell ref="C34:C36"/>
    <mergeCell ref="D34:D36"/>
    <mergeCell ref="E34:E36"/>
    <mergeCell ref="F34:F36"/>
    <mergeCell ref="G34:G36"/>
    <mergeCell ref="A41:A42"/>
    <mergeCell ref="C41:C42"/>
    <mergeCell ref="D41:D42"/>
    <mergeCell ref="E41:E42"/>
    <mergeCell ref="F41:F42"/>
    <mergeCell ref="G41:G42"/>
    <mergeCell ref="B41:B42"/>
    <mergeCell ref="A39:A40"/>
    <mergeCell ref="C39:C40"/>
    <mergeCell ref="D39:D40"/>
    <mergeCell ref="E39:E40"/>
    <mergeCell ref="F39:F40"/>
    <mergeCell ref="G39:G40"/>
    <mergeCell ref="B39:B40"/>
    <mergeCell ref="A45:A46"/>
    <mergeCell ref="C45:C46"/>
    <mergeCell ref="D45:D46"/>
    <mergeCell ref="E45:E46"/>
    <mergeCell ref="F45:F46"/>
    <mergeCell ref="G45:G46"/>
    <mergeCell ref="B45:B46"/>
    <mergeCell ref="A43:A44"/>
    <mergeCell ref="C43:C44"/>
    <mergeCell ref="D43:D44"/>
    <mergeCell ref="E43:E44"/>
    <mergeCell ref="F43:F44"/>
    <mergeCell ref="G43:G44"/>
    <mergeCell ref="B43:B44"/>
    <mergeCell ref="A49:A50"/>
    <mergeCell ref="C49:C50"/>
    <mergeCell ref="D49:D50"/>
    <mergeCell ref="E49:E50"/>
    <mergeCell ref="F49:F50"/>
    <mergeCell ref="G49:G50"/>
    <mergeCell ref="B49:B50"/>
    <mergeCell ref="A47:A48"/>
    <mergeCell ref="C47:C48"/>
    <mergeCell ref="D47:D48"/>
    <mergeCell ref="E47:E48"/>
    <mergeCell ref="F47:F48"/>
    <mergeCell ref="G47:G48"/>
    <mergeCell ref="B47:B48"/>
    <mergeCell ref="A53:A54"/>
    <mergeCell ref="C53:C54"/>
    <mergeCell ref="D53:D54"/>
    <mergeCell ref="E53:E54"/>
    <mergeCell ref="F53:F54"/>
    <mergeCell ref="G53:G54"/>
    <mergeCell ref="B53:B54"/>
    <mergeCell ref="A51:A52"/>
    <mergeCell ref="C51:C52"/>
    <mergeCell ref="D51:D52"/>
    <mergeCell ref="E51:E52"/>
    <mergeCell ref="F51:F52"/>
    <mergeCell ref="G51:G52"/>
    <mergeCell ref="B51:B52"/>
    <mergeCell ref="A57:A58"/>
    <mergeCell ref="C57:C58"/>
    <mergeCell ref="D57:D58"/>
    <mergeCell ref="E57:E58"/>
    <mergeCell ref="F57:F58"/>
    <mergeCell ref="G57:G58"/>
    <mergeCell ref="B57:B58"/>
    <mergeCell ref="A55:A56"/>
    <mergeCell ref="C55:C56"/>
    <mergeCell ref="D55:D56"/>
    <mergeCell ref="E55:E56"/>
    <mergeCell ref="F55:F56"/>
    <mergeCell ref="G55:G56"/>
    <mergeCell ref="B55:B56"/>
    <mergeCell ref="A61:A62"/>
    <mergeCell ref="C61:C62"/>
    <mergeCell ref="D61:D62"/>
    <mergeCell ref="E61:E62"/>
    <mergeCell ref="F61:F62"/>
    <mergeCell ref="G61:G62"/>
    <mergeCell ref="B61:B62"/>
    <mergeCell ref="A59:A60"/>
    <mergeCell ref="C59:C60"/>
    <mergeCell ref="D59:D60"/>
    <mergeCell ref="E59:E60"/>
    <mergeCell ref="F59:F60"/>
    <mergeCell ref="G59:G60"/>
    <mergeCell ref="B59:B60"/>
    <mergeCell ref="A65:A66"/>
    <mergeCell ref="C65:C66"/>
    <mergeCell ref="D65:D66"/>
    <mergeCell ref="E65:E66"/>
    <mergeCell ref="F65:F66"/>
    <mergeCell ref="G65:G66"/>
    <mergeCell ref="B65:B66"/>
    <mergeCell ref="A63:A64"/>
    <mergeCell ref="C63:C64"/>
    <mergeCell ref="D63:D64"/>
    <mergeCell ref="E63:E64"/>
    <mergeCell ref="F63:F64"/>
    <mergeCell ref="G63:G64"/>
    <mergeCell ref="B63:B64"/>
    <mergeCell ref="A72:A73"/>
    <mergeCell ref="C72:C73"/>
    <mergeCell ref="D72:D73"/>
    <mergeCell ref="E72:E73"/>
    <mergeCell ref="F72:F73"/>
    <mergeCell ref="G72:G73"/>
    <mergeCell ref="B72:B73"/>
    <mergeCell ref="A70:A71"/>
    <mergeCell ref="C70:C71"/>
    <mergeCell ref="D70:D71"/>
    <mergeCell ref="E70:E71"/>
    <mergeCell ref="F70:F71"/>
    <mergeCell ref="G70:G71"/>
    <mergeCell ref="B70:B71"/>
    <mergeCell ref="A76:A77"/>
    <mergeCell ref="C76:C77"/>
    <mergeCell ref="D76:D77"/>
    <mergeCell ref="E76:E77"/>
    <mergeCell ref="F76:F77"/>
    <mergeCell ref="G76:G77"/>
    <mergeCell ref="B76:B77"/>
    <mergeCell ref="A74:A75"/>
    <mergeCell ref="C74:C75"/>
    <mergeCell ref="D74:D75"/>
    <mergeCell ref="E74:E75"/>
    <mergeCell ref="F74:F75"/>
    <mergeCell ref="G74:G75"/>
    <mergeCell ref="B74:B75"/>
    <mergeCell ref="A80:A81"/>
    <mergeCell ref="C80:C81"/>
    <mergeCell ref="D80:D81"/>
    <mergeCell ref="E80:E81"/>
    <mergeCell ref="F80:F81"/>
    <mergeCell ref="G80:G81"/>
    <mergeCell ref="B80:B81"/>
    <mergeCell ref="A78:A79"/>
    <mergeCell ref="C78:C79"/>
    <mergeCell ref="D78:D79"/>
    <mergeCell ref="E78:E79"/>
    <mergeCell ref="F78:F79"/>
    <mergeCell ref="G78:G79"/>
    <mergeCell ref="B78:B79"/>
    <mergeCell ref="A84:A85"/>
    <mergeCell ref="C84:C85"/>
    <mergeCell ref="D84:D85"/>
    <mergeCell ref="E84:E85"/>
    <mergeCell ref="F84:F85"/>
    <mergeCell ref="G84:G85"/>
    <mergeCell ref="B84:B85"/>
    <mergeCell ref="A82:A83"/>
    <mergeCell ref="C82:C83"/>
    <mergeCell ref="D82:D83"/>
    <mergeCell ref="E82:E83"/>
    <mergeCell ref="F82:F83"/>
    <mergeCell ref="G82:G83"/>
    <mergeCell ref="B82:B83"/>
    <mergeCell ref="A88:A89"/>
    <mergeCell ref="C88:C89"/>
    <mergeCell ref="D88:D89"/>
    <mergeCell ref="E88:E89"/>
    <mergeCell ref="F88:F89"/>
    <mergeCell ref="G88:G89"/>
    <mergeCell ref="B88:B89"/>
    <mergeCell ref="A86:A87"/>
    <mergeCell ref="C86:C87"/>
    <mergeCell ref="D86:D87"/>
    <mergeCell ref="E86:E87"/>
    <mergeCell ref="F86:F87"/>
    <mergeCell ref="G86:G87"/>
    <mergeCell ref="B86:B87"/>
    <mergeCell ref="A92:A93"/>
    <mergeCell ref="C92:C93"/>
    <mergeCell ref="D92:D93"/>
    <mergeCell ref="E92:E93"/>
    <mergeCell ref="F92:F93"/>
    <mergeCell ref="G92:G93"/>
    <mergeCell ref="B92:B93"/>
    <mergeCell ref="A90:A91"/>
    <mergeCell ref="C90:C91"/>
    <mergeCell ref="D90:D91"/>
    <mergeCell ref="E90:E91"/>
    <mergeCell ref="F90:F91"/>
    <mergeCell ref="G90:G91"/>
    <mergeCell ref="B90:B91"/>
    <mergeCell ref="B94:B95"/>
    <mergeCell ref="A96:A97"/>
    <mergeCell ref="C96:C97"/>
    <mergeCell ref="D96:D97"/>
    <mergeCell ref="E96:E97"/>
    <mergeCell ref="F96:F97"/>
    <mergeCell ref="B96:B97"/>
    <mergeCell ref="E103:E104"/>
    <mergeCell ref="F103:F104"/>
    <mergeCell ref="G103:G104"/>
    <mergeCell ref="B103:B104"/>
    <mergeCell ref="A94:A95"/>
    <mergeCell ref="C94:C95"/>
    <mergeCell ref="D94:D95"/>
    <mergeCell ref="E94:E95"/>
    <mergeCell ref="F94:F95"/>
    <mergeCell ref="G94:G95"/>
    <mergeCell ref="E100:E102"/>
    <mergeCell ref="F100:F102"/>
    <mergeCell ref="A98:A99"/>
    <mergeCell ref="C98:C99"/>
    <mergeCell ref="D98:D99"/>
    <mergeCell ref="E98:E99"/>
    <mergeCell ref="F98:F99"/>
    <mergeCell ref="B98:B99"/>
    <mergeCell ref="A105:A106"/>
    <mergeCell ref="C105:C106"/>
    <mergeCell ref="A100:A102"/>
    <mergeCell ref="B100:B102"/>
    <mergeCell ref="C100:C102"/>
    <mergeCell ref="D100:D102"/>
    <mergeCell ref="A103:A104"/>
    <mergeCell ref="C103:C104"/>
    <mergeCell ref="D103:D104"/>
    <mergeCell ref="D105:D106"/>
    <mergeCell ref="A107:A108"/>
    <mergeCell ref="C107:C108"/>
    <mergeCell ref="D107:D108"/>
    <mergeCell ref="E107:E108"/>
    <mergeCell ref="F107:F108"/>
    <mergeCell ref="G107:G108"/>
    <mergeCell ref="B107:B108"/>
    <mergeCell ref="E105:E106"/>
    <mergeCell ref="F105:F106"/>
    <mergeCell ref="G105:G106"/>
    <mergeCell ref="B105:B106"/>
    <mergeCell ref="A111:A112"/>
    <mergeCell ref="C111:C112"/>
    <mergeCell ref="D111:D112"/>
    <mergeCell ref="E111:E112"/>
    <mergeCell ref="F111:F112"/>
    <mergeCell ref="G111:G112"/>
    <mergeCell ref="B111:B112"/>
    <mergeCell ref="A109:A110"/>
    <mergeCell ref="C109:C110"/>
    <mergeCell ref="D109:D110"/>
    <mergeCell ref="E109:E110"/>
    <mergeCell ref="F109:F110"/>
    <mergeCell ref="G109:G110"/>
    <mergeCell ref="B109:B110"/>
    <mergeCell ref="A115:A116"/>
    <mergeCell ref="C115:C116"/>
    <mergeCell ref="D115:D116"/>
    <mergeCell ref="E115:E116"/>
    <mergeCell ref="F115:F116"/>
    <mergeCell ref="G115:G116"/>
    <mergeCell ref="B115:B116"/>
    <mergeCell ref="A113:A114"/>
    <mergeCell ref="C113:C114"/>
    <mergeCell ref="D113:D114"/>
    <mergeCell ref="E113:E114"/>
    <mergeCell ref="F113:F114"/>
    <mergeCell ref="G113:G114"/>
    <mergeCell ref="B113:B114"/>
    <mergeCell ref="A119:A120"/>
    <mergeCell ref="C119:C120"/>
    <mergeCell ref="D119:D120"/>
    <mergeCell ref="E119:E120"/>
    <mergeCell ref="F119:F120"/>
    <mergeCell ref="G119:G120"/>
    <mergeCell ref="B119:B120"/>
    <mergeCell ref="A117:A118"/>
    <mergeCell ref="C117:C118"/>
    <mergeCell ref="D117:D118"/>
    <mergeCell ref="E117:E118"/>
    <mergeCell ref="F117:F118"/>
    <mergeCell ref="G117:G118"/>
    <mergeCell ref="B117:B118"/>
    <mergeCell ref="A123:A124"/>
    <mergeCell ref="C123:C124"/>
    <mergeCell ref="D123:D124"/>
    <mergeCell ref="E123:E124"/>
    <mergeCell ref="F123:F124"/>
    <mergeCell ref="G123:G124"/>
    <mergeCell ref="B123:B124"/>
    <mergeCell ref="A121:A122"/>
    <mergeCell ref="C121:C122"/>
    <mergeCell ref="D121:D122"/>
    <mergeCell ref="E121:E122"/>
    <mergeCell ref="F121:F122"/>
    <mergeCell ref="G121:G122"/>
    <mergeCell ref="B121:B122"/>
    <mergeCell ref="A127:A128"/>
    <mergeCell ref="C127:C128"/>
    <mergeCell ref="D127:D128"/>
    <mergeCell ref="E127:E128"/>
    <mergeCell ref="F127:F128"/>
    <mergeCell ref="G127:G128"/>
    <mergeCell ref="B127:B128"/>
    <mergeCell ref="A125:A126"/>
    <mergeCell ref="C125:C126"/>
    <mergeCell ref="D125:D126"/>
    <mergeCell ref="E125:E126"/>
    <mergeCell ref="F125:F126"/>
    <mergeCell ref="G125:G126"/>
    <mergeCell ref="B125:B126"/>
    <mergeCell ref="A67:A69"/>
    <mergeCell ref="B67:B69"/>
    <mergeCell ref="C67:C69"/>
    <mergeCell ref="D67:D69"/>
    <mergeCell ref="E67:E69"/>
    <mergeCell ref="F67:F69"/>
    <mergeCell ref="G67:G69"/>
    <mergeCell ref="H67:H69"/>
    <mergeCell ref="I67:P67"/>
    <mergeCell ref="I68:K68"/>
    <mergeCell ref="L68:P68"/>
    <mergeCell ref="H100:H102"/>
    <mergeCell ref="I100:P100"/>
    <mergeCell ref="G100:G102"/>
    <mergeCell ref="G98:G99"/>
    <mergeCell ref="G96:G97"/>
    <mergeCell ref="H34:H36"/>
    <mergeCell ref="I34:P34"/>
    <mergeCell ref="Q34:R34"/>
    <mergeCell ref="I35:K35"/>
    <mergeCell ref="L35:P35"/>
    <mergeCell ref="Q35:Q36"/>
    <mergeCell ref="R35:R36"/>
    <mergeCell ref="Q67:R67"/>
    <mergeCell ref="Q68:Q69"/>
    <mergeCell ref="R68:R69"/>
    <mergeCell ref="Q100:R100"/>
    <mergeCell ref="I101:K101"/>
    <mergeCell ref="L101:P101"/>
    <mergeCell ref="Q101:Q102"/>
    <mergeCell ref="R101:R102"/>
  </mergeCells>
  <dataValidations count="1">
    <dataValidation type="list" allowBlank="1" showInputMessage="1" showErrorMessage="1" sqref="M12 M36 M69 M102">
      <formula1>"適用就業保險,不適用就業保險"</formula1>
    </dataValidation>
  </dataValidation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1"/>
  <sheetViews>
    <sheetView zoomScalePageLayoutView="0" workbookViewId="0" topLeftCell="A1">
      <selection activeCell="D34" sqref="D34:D36"/>
    </sheetView>
  </sheetViews>
  <sheetFormatPr defaultColWidth="9.00390625" defaultRowHeight="16.5"/>
  <cols>
    <col min="1" max="1" width="7.125" style="0" customWidth="1"/>
    <col min="2" max="2" width="15.25390625" style="0" customWidth="1"/>
    <col min="3" max="4" width="9.375" style="0" customWidth="1"/>
    <col min="5" max="5" width="9.625" style="0" customWidth="1"/>
    <col min="6" max="6" width="9.875" style="0" customWidth="1"/>
    <col min="7" max="7" width="9.125" style="0" customWidth="1"/>
    <col min="8" max="8" width="7.25390625" style="0" customWidth="1"/>
    <col min="9" max="9" width="5.625" style="0" customWidth="1"/>
    <col min="10" max="10" width="5.125" style="0" customWidth="1"/>
    <col min="11" max="11" width="5.75390625" style="0" customWidth="1"/>
    <col min="12" max="12" width="7.50390625" style="0" customWidth="1"/>
    <col min="13" max="13" width="5.875" style="0" customWidth="1"/>
    <col min="14" max="15" width="4.75390625" style="0" customWidth="1"/>
    <col min="16" max="16" width="7.50390625" style="0" customWidth="1"/>
    <col min="17" max="17" width="7.875" style="0" customWidth="1"/>
    <col min="18" max="18" width="7.375" style="0" customWidth="1"/>
  </cols>
  <sheetData>
    <row r="1" spans="1:18" ht="16.5">
      <c r="A1" s="73" t="s">
        <v>173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1"/>
      <c r="Q1" s="11"/>
      <c r="R1" s="11"/>
    </row>
    <row r="2" spans="1:18" ht="16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1"/>
      <c r="Q2" s="11"/>
      <c r="R2" s="11"/>
    </row>
    <row r="3" spans="1:18" ht="16.5">
      <c r="A3" s="114" t="s">
        <v>174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3"/>
      <c r="Q3" s="13"/>
      <c r="R3" s="13"/>
    </row>
    <row r="4" spans="1:18" ht="16.5">
      <c r="A4" s="114" t="s">
        <v>175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3"/>
      <c r="Q4" s="13"/>
      <c r="R4" s="13"/>
    </row>
    <row r="5" spans="1:18" ht="16.5">
      <c r="A5" s="114" t="s">
        <v>171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3"/>
      <c r="Q5" s="13"/>
      <c r="R5" s="13"/>
    </row>
    <row r="6" spans="1:18" ht="16.5">
      <c r="A6" s="114" t="s">
        <v>172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3"/>
      <c r="Q6" s="13"/>
      <c r="R6" s="13"/>
    </row>
    <row r="7" spans="1:18" ht="16.5">
      <c r="A7" s="114" t="s">
        <v>169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3"/>
      <c r="Q7" s="13"/>
      <c r="R7" s="13"/>
    </row>
    <row r="8" spans="1:18" ht="16.5">
      <c r="A8" s="114" t="s">
        <v>170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3"/>
      <c r="Q8" s="13"/>
      <c r="R8" s="13"/>
    </row>
    <row r="9" spans="1:18" ht="17.25" thickBo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3"/>
      <c r="Q9" s="13"/>
      <c r="R9" s="13"/>
    </row>
    <row r="10" spans="1:18" ht="16.5">
      <c r="A10" s="104" t="s">
        <v>0</v>
      </c>
      <c r="B10" s="106" t="s">
        <v>66</v>
      </c>
      <c r="C10" s="102" t="s">
        <v>63</v>
      </c>
      <c r="D10" s="102" t="s">
        <v>62</v>
      </c>
      <c r="E10" s="76" t="s">
        <v>1</v>
      </c>
      <c r="F10" s="76" t="s">
        <v>2</v>
      </c>
      <c r="G10" s="76" t="s">
        <v>3</v>
      </c>
      <c r="H10" s="74" t="s">
        <v>67</v>
      </c>
      <c r="I10" s="92" t="s">
        <v>68</v>
      </c>
      <c r="J10" s="93"/>
      <c r="K10" s="93"/>
      <c r="L10" s="93"/>
      <c r="M10" s="93"/>
      <c r="N10" s="93"/>
      <c r="O10" s="93"/>
      <c r="P10" s="93"/>
      <c r="Q10" s="90" t="s">
        <v>69</v>
      </c>
      <c r="R10" s="91"/>
    </row>
    <row r="11" spans="1:18" ht="16.5">
      <c r="A11" s="105"/>
      <c r="B11" s="107"/>
      <c r="C11" s="103"/>
      <c r="D11" s="103"/>
      <c r="E11" s="77"/>
      <c r="F11" s="77"/>
      <c r="G11" s="77"/>
      <c r="H11" s="75"/>
      <c r="I11" s="78" t="s">
        <v>4</v>
      </c>
      <c r="J11" s="79"/>
      <c r="K11" s="79"/>
      <c r="L11" s="80" t="s">
        <v>70</v>
      </c>
      <c r="M11" s="81"/>
      <c r="N11" s="81"/>
      <c r="O11" s="81"/>
      <c r="P11" s="81"/>
      <c r="Q11" s="86" t="s">
        <v>4</v>
      </c>
      <c r="R11" s="88" t="s">
        <v>5</v>
      </c>
    </row>
    <row r="12" spans="1:18" ht="43.5" customHeight="1">
      <c r="A12" s="105"/>
      <c r="B12" s="107"/>
      <c r="C12" s="103"/>
      <c r="D12" s="103"/>
      <c r="E12" s="77"/>
      <c r="F12" s="77"/>
      <c r="G12" s="77"/>
      <c r="H12" s="75"/>
      <c r="I12" s="2" t="s">
        <v>71</v>
      </c>
      <c r="J12" s="14" t="s">
        <v>72</v>
      </c>
      <c r="K12" s="59" t="s">
        <v>6</v>
      </c>
      <c r="L12" s="14" t="s">
        <v>71</v>
      </c>
      <c r="M12" s="3" t="s">
        <v>73</v>
      </c>
      <c r="N12" s="14" t="s">
        <v>7</v>
      </c>
      <c r="O12" s="14" t="s">
        <v>8</v>
      </c>
      <c r="P12" s="48" t="s">
        <v>9</v>
      </c>
      <c r="Q12" s="87"/>
      <c r="R12" s="89"/>
    </row>
    <row r="13" spans="1:18" ht="16.5">
      <c r="A13" s="43"/>
      <c r="B13" s="36" t="s">
        <v>85</v>
      </c>
      <c r="C13" s="22">
        <v>9901</v>
      </c>
      <c r="D13" s="22">
        <v>11100</v>
      </c>
      <c r="E13" s="22">
        <v>11100</v>
      </c>
      <c r="F13" s="22">
        <v>11100</v>
      </c>
      <c r="G13" s="22">
        <v>19047</v>
      </c>
      <c r="H13" s="23">
        <f>ROUND(E13*6/100,0)</f>
        <v>666</v>
      </c>
      <c r="I13" s="24">
        <f>ROUND(F13*8.5%*20%,0)</f>
        <v>189</v>
      </c>
      <c r="J13" s="24">
        <f>ROUND(F13*1%*20%,0)</f>
        <v>22</v>
      </c>
      <c r="K13" s="29">
        <f>SUM(I13:J13)</f>
        <v>211</v>
      </c>
      <c r="L13" s="24">
        <f>ROUND(F13*8.5%*70%,0)</f>
        <v>660</v>
      </c>
      <c r="M13" s="24">
        <f aca="true" t="shared" si="0" ref="M13:M51">IF($M$12="不適用就業保險",0,ROUND(F13*1%*70%,0))</f>
        <v>78</v>
      </c>
      <c r="N13" s="24">
        <f>ROUNDUP(F13*0.09%,0)</f>
        <v>10</v>
      </c>
      <c r="O13" s="24">
        <f>ROUNDUP(F13*0.025%,0)</f>
        <v>3</v>
      </c>
      <c r="P13" s="49">
        <f>SUM(L13:O13)</f>
        <v>751</v>
      </c>
      <c r="Q13" s="29"/>
      <c r="R13" s="54"/>
    </row>
    <row r="14" spans="1:18" ht="16.5">
      <c r="A14" s="94" t="s">
        <v>64</v>
      </c>
      <c r="B14" s="111" t="s">
        <v>177</v>
      </c>
      <c r="C14" s="98">
        <v>17881</v>
      </c>
      <c r="D14" s="98">
        <v>19047</v>
      </c>
      <c r="E14" s="98">
        <v>19047</v>
      </c>
      <c r="F14" s="82">
        <v>19047</v>
      </c>
      <c r="G14" s="82">
        <v>19047</v>
      </c>
      <c r="H14" s="23">
        <f>ROUND(E14*6/100,0)</f>
        <v>1143</v>
      </c>
      <c r="I14" s="24">
        <f>ROUND(F14*8.5%*20%,0)</f>
        <v>324</v>
      </c>
      <c r="J14" s="25">
        <f>ROUND(F14*1%*20%,0)</f>
        <v>38</v>
      </c>
      <c r="K14" s="30">
        <f>SUM(I14:J14)</f>
        <v>362</v>
      </c>
      <c r="L14" s="24">
        <f>ROUND(F14*8.5%*70%,0)</f>
        <v>1133</v>
      </c>
      <c r="M14" s="25">
        <f t="shared" si="0"/>
        <v>133</v>
      </c>
      <c r="N14" s="24">
        <f>ROUNDUP(F14*0.09%,0)</f>
        <v>18</v>
      </c>
      <c r="O14" s="25">
        <f>ROUNDUP(F14*0.025%,0)</f>
        <v>5</v>
      </c>
      <c r="P14" s="50">
        <f>SUM(L14:O14)</f>
        <v>1289</v>
      </c>
      <c r="Q14" s="29">
        <f>ROUND(G14*0.0491*0.3,0)</f>
        <v>281</v>
      </c>
      <c r="R14" s="54">
        <f>ROUND(G14*0.0491*0.6*1.7,0)</f>
        <v>954</v>
      </c>
    </row>
    <row r="15" spans="1:18" ht="16.5">
      <c r="A15" s="95"/>
      <c r="B15" s="112"/>
      <c r="C15" s="99"/>
      <c r="D15" s="99"/>
      <c r="E15" s="99"/>
      <c r="F15" s="83"/>
      <c r="G15" s="83"/>
      <c r="H15" s="23"/>
      <c r="I15" s="24"/>
      <c r="J15" s="25"/>
      <c r="K15" s="30"/>
      <c r="L15" s="24"/>
      <c r="M15" s="25"/>
      <c r="N15" s="24"/>
      <c r="O15" s="25"/>
      <c r="P15" s="50"/>
      <c r="Q15" s="29">
        <f>ROUND(G14*0.0491*0.3,0)</f>
        <v>281</v>
      </c>
      <c r="R15" s="54">
        <f>ROUND(G14*0.0491*0.35*1.7,0)</f>
        <v>556</v>
      </c>
    </row>
    <row r="16" spans="1:18" ht="16.5">
      <c r="A16" s="94" t="s">
        <v>137</v>
      </c>
      <c r="B16" s="111" t="s">
        <v>176</v>
      </c>
      <c r="C16" s="98">
        <v>19048</v>
      </c>
      <c r="D16" s="98">
        <v>19200</v>
      </c>
      <c r="E16" s="98">
        <v>19200</v>
      </c>
      <c r="F16" s="82">
        <v>19200</v>
      </c>
      <c r="G16" s="82">
        <v>19200</v>
      </c>
      <c r="H16" s="23">
        <f>ROUND(E16*6/100,0)</f>
        <v>1152</v>
      </c>
      <c r="I16" s="24">
        <f>ROUND(F16*8.5%*20%,0)</f>
        <v>326</v>
      </c>
      <c r="J16" s="24">
        <f>ROUND(F16*1%*20%,0)</f>
        <v>38</v>
      </c>
      <c r="K16" s="29">
        <f>SUM(I16:J16)</f>
        <v>364</v>
      </c>
      <c r="L16" s="24">
        <f>ROUND(F16*8.5%*70%,0)</f>
        <v>1142</v>
      </c>
      <c r="M16" s="24">
        <f t="shared" si="0"/>
        <v>134</v>
      </c>
      <c r="N16" s="24">
        <f>ROUNDUP(F16*0.09%,0)</f>
        <v>18</v>
      </c>
      <c r="O16" s="24">
        <f>ROUNDUP(F16*0.025%,0)</f>
        <v>5</v>
      </c>
      <c r="P16" s="49">
        <f>SUM(L16:O16)</f>
        <v>1299</v>
      </c>
      <c r="Q16" s="29">
        <f>ROUND(G16*0.0491*0.3,0)</f>
        <v>283</v>
      </c>
      <c r="R16" s="54">
        <f>ROUND(G16*0.0491*0.6*1.7,0)</f>
        <v>962</v>
      </c>
    </row>
    <row r="17" spans="1:18" ht="16.5">
      <c r="A17" s="95"/>
      <c r="B17" s="112"/>
      <c r="C17" s="99"/>
      <c r="D17" s="99"/>
      <c r="E17" s="99"/>
      <c r="F17" s="83"/>
      <c r="G17" s="83"/>
      <c r="H17" s="23"/>
      <c r="I17" s="24"/>
      <c r="J17" s="24"/>
      <c r="K17" s="29"/>
      <c r="L17" s="24"/>
      <c r="M17" s="24"/>
      <c r="N17" s="24"/>
      <c r="O17" s="24"/>
      <c r="P17" s="49"/>
      <c r="Q17" s="29">
        <f>ROUND(G16*0.0491*0.3,0)</f>
        <v>283</v>
      </c>
      <c r="R17" s="54">
        <f>ROUND(G16*0.0491*0.35*1.7,0)</f>
        <v>561</v>
      </c>
    </row>
    <row r="18" spans="1:18" ht="16.5">
      <c r="A18" s="94" t="s">
        <v>86</v>
      </c>
      <c r="B18" s="111" t="s">
        <v>12</v>
      </c>
      <c r="C18" s="98">
        <v>19201</v>
      </c>
      <c r="D18" s="98">
        <v>20100</v>
      </c>
      <c r="E18" s="98">
        <v>20100</v>
      </c>
      <c r="F18" s="82">
        <v>20100</v>
      </c>
      <c r="G18" s="82">
        <v>20100</v>
      </c>
      <c r="H18" s="23">
        <f>ROUND(E18*6/100,0)</f>
        <v>1206</v>
      </c>
      <c r="I18" s="24">
        <f>ROUND(F18*8.5%*20%,0)</f>
        <v>342</v>
      </c>
      <c r="J18" s="24">
        <f>ROUND(F18*1%*20%,0)</f>
        <v>40</v>
      </c>
      <c r="K18" s="29">
        <f>SUM(I18:J18)</f>
        <v>382</v>
      </c>
      <c r="L18" s="24">
        <f>ROUND(F18*8.5%*70%,0)</f>
        <v>1196</v>
      </c>
      <c r="M18" s="24">
        <f t="shared" si="0"/>
        <v>141</v>
      </c>
      <c r="N18" s="24">
        <f>ROUNDUP(F18*0.09%,0)</f>
        <v>19</v>
      </c>
      <c r="O18" s="24">
        <v>5</v>
      </c>
      <c r="P18" s="49">
        <f>SUM(L18:O18)</f>
        <v>1361</v>
      </c>
      <c r="Q18" s="29">
        <f>ROUND(G18*0.0491*0.3,0)</f>
        <v>296</v>
      </c>
      <c r="R18" s="54">
        <f>ROUND(G18*0.0491*0.6*1.7,0)</f>
        <v>1007</v>
      </c>
    </row>
    <row r="19" spans="1:18" ht="16.5">
      <c r="A19" s="95"/>
      <c r="B19" s="112"/>
      <c r="C19" s="99"/>
      <c r="D19" s="99"/>
      <c r="E19" s="99"/>
      <c r="F19" s="83"/>
      <c r="G19" s="83"/>
      <c r="H19" s="23"/>
      <c r="I19" s="24"/>
      <c r="J19" s="24"/>
      <c r="K19" s="29"/>
      <c r="L19" s="24"/>
      <c r="M19" s="24"/>
      <c r="N19" s="24"/>
      <c r="O19" s="24"/>
      <c r="P19" s="49"/>
      <c r="Q19" s="29">
        <f>ROUND(G18*0.0491*0.3,0)</f>
        <v>296</v>
      </c>
      <c r="R19" s="54">
        <f>ROUND(G18*0.0491*0.35*1.7,0)</f>
        <v>587</v>
      </c>
    </row>
    <row r="20" spans="1:18" ht="16.5">
      <c r="A20" s="94" t="s">
        <v>87</v>
      </c>
      <c r="B20" s="111" t="s">
        <v>13</v>
      </c>
      <c r="C20" s="98">
        <v>20101</v>
      </c>
      <c r="D20" s="98">
        <v>21000</v>
      </c>
      <c r="E20" s="98">
        <v>21000</v>
      </c>
      <c r="F20" s="82">
        <v>21000</v>
      </c>
      <c r="G20" s="82">
        <v>21000</v>
      </c>
      <c r="H20" s="23">
        <f>ROUND(E20*6/100,0)</f>
        <v>1260</v>
      </c>
      <c r="I20" s="24">
        <f>ROUND(F20*8.5%*20%,0)</f>
        <v>357</v>
      </c>
      <c r="J20" s="24">
        <f>ROUND(F20*1%*20%,0)</f>
        <v>42</v>
      </c>
      <c r="K20" s="29">
        <f>SUM(I20:J20)</f>
        <v>399</v>
      </c>
      <c r="L20" s="24">
        <f>ROUND(F20*8.5%*70%,0)</f>
        <v>1250</v>
      </c>
      <c r="M20" s="24">
        <f t="shared" si="0"/>
        <v>147</v>
      </c>
      <c r="N20" s="24">
        <f>ROUNDUP(F20*0.09%,0)</f>
        <v>19</v>
      </c>
      <c r="O20" s="24">
        <v>5</v>
      </c>
      <c r="P20" s="49">
        <f>SUM(L20:O20)</f>
        <v>1421</v>
      </c>
      <c r="Q20" s="29">
        <f>ROUND(G20*0.0491*0.3,0)</f>
        <v>309</v>
      </c>
      <c r="R20" s="54">
        <f>ROUND(G20*0.0491*0.6*1.7,0)</f>
        <v>1052</v>
      </c>
    </row>
    <row r="21" spans="1:18" ht="16.5">
      <c r="A21" s="95"/>
      <c r="B21" s="112"/>
      <c r="C21" s="99"/>
      <c r="D21" s="99"/>
      <c r="E21" s="99"/>
      <c r="F21" s="83"/>
      <c r="G21" s="83"/>
      <c r="H21" s="23"/>
      <c r="I21" s="24"/>
      <c r="J21" s="24"/>
      <c r="K21" s="29"/>
      <c r="L21" s="24"/>
      <c r="M21" s="24"/>
      <c r="N21" s="24"/>
      <c r="O21" s="24"/>
      <c r="P21" s="49"/>
      <c r="Q21" s="29">
        <f>ROUND(G20*0.0491*0.3,0)</f>
        <v>309</v>
      </c>
      <c r="R21" s="54">
        <f>ROUND(G20*0.0491*0.35*1.7,0)</f>
        <v>614</v>
      </c>
    </row>
    <row r="22" spans="1:18" ht="16.5">
      <c r="A22" s="94" t="s">
        <v>88</v>
      </c>
      <c r="B22" s="111" t="s">
        <v>14</v>
      </c>
      <c r="C22" s="98">
        <v>21001</v>
      </c>
      <c r="D22" s="98">
        <v>21900</v>
      </c>
      <c r="E22" s="98">
        <v>21900</v>
      </c>
      <c r="F22" s="82">
        <v>21900</v>
      </c>
      <c r="G22" s="82">
        <v>21900</v>
      </c>
      <c r="H22" s="23">
        <f>ROUND(E22*6/100,0)</f>
        <v>1314</v>
      </c>
      <c r="I22" s="24">
        <f>ROUND(F22*8.5%*20%,0)</f>
        <v>372</v>
      </c>
      <c r="J22" s="24">
        <f>ROUND(F22*1%*20%,0)</f>
        <v>44</v>
      </c>
      <c r="K22" s="29">
        <f>SUM(I22:J22)</f>
        <v>416</v>
      </c>
      <c r="L22" s="24">
        <f>ROUND(F22*8.5%*70%,0)</f>
        <v>1303</v>
      </c>
      <c r="M22" s="24">
        <f t="shared" si="0"/>
        <v>153</v>
      </c>
      <c r="N22" s="24">
        <f>ROUNDUP(F22*0.09%,0)</f>
        <v>20</v>
      </c>
      <c r="O22" s="24">
        <v>5</v>
      </c>
      <c r="P22" s="49">
        <f>SUM(L22:O22)</f>
        <v>1481</v>
      </c>
      <c r="Q22" s="29">
        <f>ROUND(G22*0.0491*0.3,0)</f>
        <v>323</v>
      </c>
      <c r="R22" s="54">
        <f>ROUND(G22*0.0491*0.6*1.7,0)</f>
        <v>1097</v>
      </c>
    </row>
    <row r="23" spans="1:18" ht="16.5">
      <c r="A23" s="95"/>
      <c r="B23" s="112"/>
      <c r="C23" s="99"/>
      <c r="D23" s="99"/>
      <c r="E23" s="99"/>
      <c r="F23" s="83"/>
      <c r="G23" s="83"/>
      <c r="H23" s="23"/>
      <c r="I23" s="24"/>
      <c r="J23" s="24"/>
      <c r="K23" s="29"/>
      <c r="L23" s="24"/>
      <c r="M23" s="24"/>
      <c r="N23" s="24"/>
      <c r="O23" s="24"/>
      <c r="P23" s="49"/>
      <c r="Q23" s="29">
        <f>ROUND(G22*0.0491*0.3,0)</f>
        <v>323</v>
      </c>
      <c r="R23" s="54">
        <f>ROUND(G22*0.0491*0.35*1.7,0)</f>
        <v>640</v>
      </c>
    </row>
    <row r="24" spans="1:18" ht="16.5">
      <c r="A24" s="94" t="s">
        <v>89</v>
      </c>
      <c r="B24" s="111" t="s">
        <v>15</v>
      </c>
      <c r="C24" s="98">
        <v>21901</v>
      </c>
      <c r="D24" s="98">
        <v>22800</v>
      </c>
      <c r="E24" s="98">
        <v>22800</v>
      </c>
      <c r="F24" s="82">
        <v>22800</v>
      </c>
      <c r="G24" s="82">
        <v>22800</v>
      </c>
      <c r="H24" s="23">
        <f>ROUND(E24*6/100,0)</f>
        <v>1368</v>
      </c>
      <c r="I24" s="24">
        <f>ROUND(F24*8.5%*20%,0)</f>
        <v>388</v>
      </c>
      <c r="J24" s="24">
        <f>ROUND(F24*1%*20%,0)</f>
        <v>46</v>
      </c>
      <c r="K24" s="29">
        <f>SUM(I24:J24)</f>
        <v>434</v>
      </c>
      <c r="L24" s="24">
        <f>ROUND(F24*8.5%*70%,0)</f>
        <v>1357</v>
      </c>
      <c r="M24" s="24">
        <f t="shared" si="0"/>
        <v>160</v>
      </c>
      <c r="N24" s="24">
        <f>ROUNDUP(F24*0.09%,0)</f>
        <v>21</v>
      </c>
      <c r="O24" s="24">
        <f>ROUNDUP(F24*0.025%,0)</f>
        <v>6</v>
      </c>
      <c r="P24" s="49">
        <f>SUM(L24:O24)</f>
        <v>1544</v>
      </c>
      <c r="Q24" s="29">
        <f>ROUND(G24*0.0491*0.3,0)</f>
        <v>336</v>
      </c>
      <c r="R24" s="54">
        <f>ROUND(G24*0.0491*0.6*1.7,0)</f>
        <v>1142</v>
      </c>
    </row>
    <row r="25" spans="1:18" ht="16.5">
      <c r="A25" s="95"/>
      <c r="B25" s="112"/>
      <c r="C25" s="99"/>
      <c r="D25" s="99"/>
      <c r="E25" s="99"/>
      <c r="F25" s="83"/>
      <c r="G25" s="83"/>
      <c r="H25" s="23"/>
      <c r="I25" s="24"/>
      <c r="J25" s="24"/>
      <c r="K25" s="29"/>
      <c r="L25" s="24"/>
      <c r="M25" s="24"/>
      <c r="N25" s="24"/>
      <c r="O25" s="24"/>
      <c r="P25" s="49"/>
      <c r="Q25" s="29">
        <f>ROUND(G24*0.0491*0.3,0)</f>
        <v>336</v>
      </c>
      <c r="R25" s="54">
        <f>ROUND(G24*0.0491*0.35*1.7,0)</f>
        <v>666</v>
      </c>
    </row>
    <row r="26" spans="1:18" ht="16.5">
      <c r="A26" s="94" t="s">
        <v>90</v>
      </c>
      <c r="B26" s="111" t="s">
        <v>16</v>
      </c>
      <c r="C26" s="98">
        <v>22801</v>
      </c>
      <c r="D26" s="98">
        <v>24000</v>
      </c>
      <c r="E26" s="98">
        <v>24000</v>
      </c>
      <c r="F26" s="82">
        <v>24000</v>
      </c>
      <c r="G26" s="82">
        <v>24000</v>
      </c>
      <c r="H26" s="23">
        <f>ROUND(E26*6/100,0)</f>
        <v>1440</v>
      </c>
      <c r="I26" s="24">
        <f>ROUND(F26*8.5%*20%,0)</f>
        <v>408</v>
      </c>
      <c r="J26" s="24">
        <f>ROUND(F26*1%*20%,0)</f>
        <v>48</v>
      </c>
      <c r="K26" s="29">
        <f>SUM(I26:J26)</f>
        <v>456</v>
      </c>
      <c r="L26" s="24">
        <f>ROUND(F26*8.5%*70%,0)</f>
        <v>1428</v>
      </c>
      <c r="M26" s="24">
        <f t="shared" si="0"/>
        <v>168</v>
      </c>
      <c r="N26" s="24">
        <f>ROUNDUP(F26*0.09%,0)</f>
        <v>22</v>
      </c>
      <c r="O26" s="24">
        <f>ROUNDUP(F26*0.025%,0)</f>
        <v>6</v>
      </c>
      <c r="P26" s="49">
        <f>SUM(L26:O26)</f>
        <v>1624</v>
      </c>
      <c r="Q26" s="29">
        <f>ROUND(G26*0.0491*0.3,0)</f>
        <v>354</v>
      </c>
      <c r="R26" s="54">
        <f>ROUND(G26*0.0491*0.6*1.7,0)</f>
        <v>1202</v>
      </c>
    </row>
    <row r="27" spans="1:18" ht="16.5">
      <c r="A27" s="95"/>
      <c r="B27" s="112"/>
      <c r="C27" s="99"/>
      <c r="D27" s="99"/>
      <c r="E27" s="99"/>
      <c r="F27" s="83"/>
      <c r="G27" s="83"/>
      <c r="H27" s="23"/>
      <c r="I27" s="24"/>
      <c r="J27" s="24"/>
      <c r="K27" s="29"/>
      <c r="L27" s="24"/>
      <c r="M27" s="24"/>
      <c r="N27" s="24"/>
      <c r="O27" s="24"/>
      <c r="P27" s="49"/>
      <c r="Q27" s="29">
        <f>ROUND(G26*0.0491*0.3,0)</f>
        <v>354</v>
      </c>
      <c r="R27" s="54">
        <f>ROUND(G26*0.0491*0.35*1.7,0)</f>
        <v>701</v>
      </c>
    </row>
    <row r="28" spans="1:18" ht="16.5">
      <c r="A28" s="94" t="s">
        <v>91</v>
      </c>
      <c r="B28" s="111" t="s">
        <v>17</v>
      </c>
      <c r="C28" s="98">
        <v>24001</v>
      </c>
      <c r="D28" s="98">
        <v>25200</v>
      </c>
      <c r="E28" s="98">
        <v>25200</v>
      </c>
      <c r="F28" s="82">
        <v>25200</v>
      </c>
      <c r="G28" s="82">
        <v>25200</v>
      </c>
      <c r="H28" s="23">
        <f>ROUND(E28*6/100,0)</f>
        <v>1512</v>
      </c>
      <c r="I28" s="24">
        <f>ROUND(F28*8.5%*20%,0)</f>
        <v>428</v>
      </c>
      <c r="J28" s="24">
        <f>ROUND(F28*1%*20%,0)</f>
        <v>50</v>
      </c>
      <c r="K28" s="29">
        <f>SUM(I28:J28)</f>
        <v>478</v>
      </c>
      <c r="L28" s="24">
        <f>ROUND(F28*8.5%*70%,0)</f>
        <v>1499</v>
      </c>
      <c r="M28" s="24">
        <f t="shared" si="0"/>
        <v>176</v>
      </c>
      <c r="N28" s="24">
        <f>ROUNDUP(F28*0.09%,0)</f>
        <v>23</v>
      </c>
      <c r="O28" s="24">
        <v>6</v>
      </c>
      <c r="P28" s="49">
        <f>SUM(L28:O28)</f>
        <v>1704</v>
      </c>
      <c r="Q28" s="29">
        <f>ROUND(G28*0.0491*0.3,0)</f>
        <v>371</v>
      </c>
      <c r="R28" s="54">
        <f>ROUND(G28*0.0491*0.6*1.7,0)</f>
        <v>1262</v>
      </c>
    </row>
    <row r="29" spans="1:18" ht="16.5">
      <c r="A29" s="95"/>
      <c r="B29" s="112"/>
      <c r="C29" s="99"/>
      <c r="D29" s="99"/>
      <c r="E29" s="99"/>
      <c r="F29" s="83"/>
      <c r="G29" s="83"/>
      <c r="H29" s="23"/>
      <c r="I29" s="24"/>
      <c r="J29" s="24"/>
      <c r="K29" s="29"/>
      <c r="L29" s="24"/>
      <c r="M29" s="24"/>
      <c r="N29" s="24"/>
      <c r="O29" s="24"/>
      <c r="P29" s="49"/>
      <c r="Q29" s="29">
        <f>ROUND(G28*0.0491*0.3,0)</f>
        <v>371</v>
      </c>
      <c r="R29" s="54">
        <f>ROUND(G28*0.0491*0.35*1.7,0)</f>
        <v>736</v>
      </c>
    </row>
    <row r="30" spans="1:18" ht="16.5">
      <c r="A30" s="94" t="s">
        <v>92</v>
      </c>
      <c r="B30" s="111" t="s">
        <v>18</v>
      </c>
      <c r="C30" s="98">
        <v>25201</v>
      </c>
      <c r="D30" s="98">
        <v>26400</v>
      </c>
      <c r="E30" s="98">
        <v>26400</v>
      </c>
      <c r="F30" s="82">
        <v>26400</v>
      </c>
      <c r="G30" s="82">
        <v>26400</v>
      </c>
      <c r="H30" s="23">
        <f>ROUND(E30*6/100,0)</f>
        <v>1584</v>
      </c>
      <c r="I30" s="24">
        <f>ROUND(F30*8.5%*20%,0)</f>
        <v>449</v>
      </c>
      <c r="J30" s="24">
        <f>ROUND(F30*1%*20%,0)</f>
        <v>53</v>
      </c>
      <c r="K30" s="29">
        <f>SUM(I30:J30)</f>
        <v>502</v>
      </c>
      <c r="L30" s="24">
        <f>ROUND(F30*8.5%*70%,0)</f>
        <v>1571</v>
      </c>
      <c r="M30" s="24">
        <f t="shared" si="0"/>
        <v>185</v>
      </c>
      <c r="N30" s="24">
        <f>ROUNDUP(F30*0.09%,0)</f>
        <v>24</v>
      </c>
      <c r="O30" s="24">
        <f>ROUNDUP(F30*0.025%,0)</f>
        <v>7</v>
      </c>
      <c r="P30" s="49">
        <f>SUM(L30:O30)</f>
        <v>1787</v>
      </c>
      <c r="Q30" s="29">
        <f>ROUND(G30*0.0491*0.3,0)</f>
        <v>389</v>
      </c>
      <c r="R30" s="54">
        <f>ROUND(G30*0.0491*0.6*1.7,0)</f>
        <v>1322</v>
      </c>
    </row>
    <row r="31" spans="1:18" ht="16.5">
      <c r="A31" s="95"/>
      <c r="B31" s="112"/>
      <c r="C31" s="99"/>
      <c r="D31" s="99"/>
      <c r="E31" s="99"/>
      <c r="F31" s="83"/>
      <c r="G31" s="83"/>
      <c r="H31" s="23"/>
      <c r="I31" s="24"/>
      <c r="J31" s="24"/>
      <c r="K31" s="29"/>
      <c r="L31" s="24"/>
      <c r="M31" s="24"/>
      <c r="N31" s="24"/>
      <c r="O31" s="24"/>
      <c r="P31" s="49"/>
      <c r="Q31" s="29">
        <f>ROUND(G30*0.0491*0.3,0)</f>
        <v>389</v>
      </c>
      <c r="R31" s="54">
        <f>ROUND(G30*0.0491*0.35*1.7,0)</f>
        <v>771</v>
      </c>
    </row>
    <row r="32" spans="1:18" ht="16.5">
      <c r="A32" s="94" t="s">
        <v>93</v>
      </c>
      <c r="B32" s="111" t="s">
        <v>19</v>
      </c>
      <c r="C32" s="98">
        <v>26401</v>
      </c>
      <c r="D32" s="98">
        <v>27600</v>
      </c>
      <c r="E32" s="98">
        <v>27600</v>
      </c>
      <c r="F32" s="82">
        <v>27600</v>
      </c>
      <c r="G32" s="82">
        <v>27600</v>
      </c>
      <c r="H32" s="23">
        <f>ROUND(E32*6/100,0)</f>
        <v>1656</v>
      </c>
      <c r="I32" s="24">
        <f>ROUND(F32*8.5%*20%,0)</f>
        <v>469</v>
      </c>
      <c r="J32" s="24">
        <f>ROUND(F32*1%*20%,0)</f>
        <v>55</v>
      </c>
      <c r="K32" s="29">
        <f>SUM(I32:J32)</f>
        <v>524</v>
      </c>
      <c r="L32" s="24">
        <f>ROUND(F32*8.5%*70%,0)</f>
        <v>1642</v>
      </c>
      <c r="M32" s="24">
        <f t="shared" si="0"/>
        <v>193</v>
      </c>
      <c r="N32" s="24">
        <f>ROUNDUP(F32*0.09%,0)</f>
        <v>25</v>
      </c>
      <c r="O32" s="24">
        <f>ROUNDUP(F32*0.025%,0)</f>
        <v>7</v>
      </c>
      <c r="P32" s="49">
        <f>SUM(L32:O32)</f>
        <v>1867</v>
      </c>
      <c r="Q32" s="29">
        <f>ROUND(G32*0.0491*0.3,0)</f>
        <v>407</v>
      </c>
      <c r="R32" s="54">
        <f>ROUND(G32*0.0491*0.6*1.7,0)</f>
        <v>1382</v>
      </c>
    </row>
    <row r="33" spans="1:18" ht="17.25" thickBot="1">
      <c r="A33" s="95"/>
      <c r="B33" s="112"/>
      <c r="C33" s="99"/>
      <c r="D33" s="99"/>
      <c r="E33" s="99"/>
      <c r="F33" s="83"/>
      <c r="G33" s="83"/>
      <c r="H33" s="23"/>
      <c r="I33" s="24"/>
      <c r="J33" s="24"/>
      <c r="K33" s="29"/>
      <c r="L33" s="24"/>
      <c r="M33" s="24"/>
      <c r="N33" s="24"/>
      <c r="O33" s="24"/>
      <c r="P33" s="49"/>
      <c r="Q33" s="29">
        <f>ROUND(G32*0.0491*0.3,0)</f>
        <v>407</v>
      </c>
      <c r="R33" s="54">
        <f>ROUND(G32*0.0491*0.35*1.7,0)</f>
        <v>806</v>
      </c>
    </row>
    <row r="34" spans="1:18" ht="16.5">
      <c r="A34" s="104" t="s">
        <v>0</v>
      </c>
      <c r="B34" s="106" t="s">
        <v>66</v>
      </c>
      <c r="C34" s="102" t="s">
        <v>63</v>
      </c>
      <c r="D34" s="102" t="s">
        <v>62</v>
      </c>
      <c r="E34" s="76" t="s">
        <v>1</v>
      </c>
      <c r="F34" s="76" t="s">
        <v>2</v>
      </c>
      <c r="G34" s="76" t="s">
        <v>3</v>
      </c>
      <c r="H34" s="74" t="s">
        <v>67</v>
      </c>
      <c r="I34" s="92" t="s">
        <v>68</v>
      </c>
      <c r="J34" s="93"/>
      <c r="K34" s="93"/>
      <c r="L34" s="93"/>
      <c r="M34" s="93"/>
      <c r="N34" s="93"/>
      <c r="O34" s="93"/>
      <c r="P34" s="93"/>
      <c r="Q34" s="90" t="s">
        <v>69</v>
      </c>
      <c r="R34" s="91"/>
    </row>
    <row r="35" spans="1:18" ht="16.5">
      <c r="A35" s="105"/>
      <c r="B35" s="107"/>
      <c r="C35" s="103"/>
      <c r="D35" s="103"/>
      <c r="E35" s="77"/>
      <c r="F35" s="77"/>
      <c r="G35" s="77"/>
      <c r="H35" s="75"/>
      <c r="I35" s="78" t="s">
        <v>4</v>
      </c>
      <c r="J35" s="79"/>
      <c r="K35" s="79"/>
      <c r="L35" s="80" t="s">
        <v>70</v>
      </c>
      <c r="M35" s="81"/>
      <c r="N35" s="81"/>
      <c r="O35" s="81"/>
      <c r="P35" s="81"/>
      <c r="Q35" s="86" t="s">
        <v>4</v>
      </c>
      <c r="R35" s="88" t="s">
        <v>5</v>
      </c>
    </row>
    <row r="36" spans="1:18" ht="43.5" customHeight="1">
      <c r="A36" s="105"/>
      <c r="B36" s="107"/>
      <c r="C36" s="103"/>
      <c r="D36" s="103"/>
      <c r="E36" s="77"/>
      <c r="F36" s="77"/>
      <c r="G36" s="77"/>
      <c r="H36" s="75"/>
      <c r="I36" s="2" t="s">
        <v>71</v>
      </c>
      <c r="J36" s="14" t="s">
        <v>72</v>
      </c>
      <c r="K36" s="59" t="s">
        <v>6</v>
      </c>
      <c r="L36" s="14" t="s">
        <v>71</v>
      </c>
      <c r="M36" s="3" t="s">
        <v>73</v>
      </c>
      <c r="N36" s="14" t="s">
        <v>7</v>
      </c>
      <c r="O36" s="14" t="s">
        <v>8</v>
      </c>
      <c r="P36" s="48" t="s">
        <v>9</v>
      </c>
      <c r="Q36" s="87"/>
      <c r="R36" s="89"/>
    </row>
    <row r="37" spans="1:18" ht="16.5">
      <c r="A37" s="96" t="s">
        <v>94</v>
      </c>
      <c r="B37" s="111" t="s">
        <v>20</v>
      </c>
      <c r="C37" s="100">
        <v>27601</v>
      </c>
      <c r="D37" s="100">
        <v>28800</v>
      </c>
      <c r="E37" s="100">
        <v>28800</v>
      </c>
      <c r="F37" s="84">
        <v>28800</v>
      </c>
      <c r="G37" s="84">
        <v>28800</v>
      </c>
      <c r="H37" s="33">
        <f>ROUND(E37*6/100,0)</f>
        <v>1728</v>
      </c>
      <c r="I37" s="24">
        <f>ROUND(F37*8.5%*20%,0)</f>
        <v>490</v>
      </c>
      <c r="J37" s="34">
        <f>ROUND(F37*1%*20%,0)</f>
        <v>58</v>
      </c>
      <c r="K37" s="35">
        <f>SUM(I37:J37)</f>
        <v>548</v>
      </c>
      <c r="L37" s="24">
        <f>ROUND(F37*8.5%*70%,0)</f>
        <v>1714</v>
      </c>
      <c r="M37" s="34">
        <f t="shared" si="0"/>
        <v>202</v>
      </c>
      <c r="N37" s="34">
        <f>ROUNDUP(F37*0.09%,0)</f>
        <v>26</v>
      </c>
      <c r="O37" s="34">
        <v>7</v>
      </c>
      <c r="P37" s="51">
        <f>SUM(L37:O37)</f>
        <v>1949</v>
      </c>
      <c r="Q37" s="35">
        <f>ROUND(G37*0.0491*0.3,0)</f>
        <v>424</v>
      </c>
      <c r="R37" s="55">
        <f>ROUND(G37*0.0491*0.6*1.7,0)</f>
        <v>1442</v>
      </c>
    </row>
    <row r="38" spans="1:18" ht="16.5">
      <c r="A38" s="97"/>
      <c r="B38" s="112"/>
      <c r="C38" s="101"/>
      <c r="D38" s="101"/>
      <c r="E38" s="101"/>
      <c r="F38" s="85"/>
      <c r="G38" s="85"/>
      <c r="H38" s="33"/>
      <c r="I38" s="34"/>
      <c r="J38" s="34"/>
      <c r="K38" s="35"/>
      <c r="L38" s="34"/>
      <c r="M38" s="34"/>
      <c r="N38" s="34"/>
      <c r="O38" s="34"/>
      <c r="P38" s="51"/>
      <c r="Q38" s="35">
        <f>ROUND(G37*0.0491*0.3,0)</f>
        <v>424</v>
      </c>
      <c r="R38" s="55">
        <f>ROUND(G37*0.0491*0.35*1.7,0)</f>
        <v>841</v>
      </c>
    </row>
    <row r="39" spans="1:18" ht="16.5">
      <c r="A39" s="94" t="s">
        <v>95</v>
      </c>
      <c r="B39" s="111" t="s">
        <v>21</v>
      </c>
      <c r="C39" s="98">
        <v>28801</v>
      </c>
      <c r="D39" s="98">
        <v>30300</v>
      </c>
      <c r="E39" s="98">
        <v>30300</v>
      </c>
      <c r="F39" s="82">
        <v>30300</v>
      </c>
      <c r="G39" s="82">
        <v>30300</v>
      </c>
      <c r="H39" s="23">
        <f>ROUND(E39*6/100,0)</f>
        <v>1818</v>
      </c>
      <c r="I39" s="24">
        <f>ROUND(F39*8.5%*20%,0)</f>
        <v>515</v>
      </c>
      <c r="J39" s="24">
        <f>ROUND(F39*1%*20%,0)</f>
        <v>61</v>
      </c>
      <c r="K39" s="29">
        <f>SUM(I39:J39)</f>
        <v>576</v>
      </c>
      <c r="L39" s="24">
        <f>ROUND(F39*8.5%*70%,0)</f>
        <v>1803</v>
      </c>
      <c r="M39" s="24">
        <f t="shared" si="0"/>
        <v>212</v>
      </c>
      <c r="N39" s="24">
        <f>ROUNDUP(F39*0.09%,0)</f>
        <v>28</v>
      </c>
      <c r="O39" s="24">
        <f>ROUNDUP(F39*0.025%,0)</f>
        <v>8</v>
      </c>
      <c r="P39" s="49">
        <f>SUM(L39:O39)</f>
        <v>2051</v>
      </c>
      <c r="Q39" s="29">
        <f>ROUND(G39*0.0491*0.3,0)</f>
        <v>446</v>
      </c>
      <c r="R39" s="54">
        <f>ROUND(G39*0.0491*0.6*1.7,0)</f>
        <v>1517</v>
      </c>
    </row>
    <row r="40" spans="1:18" ht="16.5">
      <c r="A40" s="95"/>
      <c r="B40" s="112"/>
      <c r="C40" s="99"/>
      <c r="D40" s="99"/>
      <c r="E40" s="99"/>
      <c r="F40" s="83"/>
      <c r="G40" s="83"/>
      <c r="H40" s="23"/>
      <c r="I40" s="24"/>
      <c r="J40" s="24"/>
      <c r="K40" s="29"/>
      <c r="L40" s="24"/>
      <c r="M40" s="24"/>
      <c r="N40" s="60">
        <v>27</v>
      </c>
      <c r="O40" s="24"/>
      <c r="P40" s="61">
        <v>2050</v>
      </c>
      <c r="Q40" s="29">
        <f>ROUND(G39*0.0491*0.3,0)</f>
        <v>446</v>
      </c>
      <c r="R40" s="54">
        <f>ROUND(G39*0.0491*0.35*1.7,0)</f>
        <v>885</v>
      </c>
    </row>
    <row r="41" spans="1:18" ht="16.5">
      <c r="A41" s="94" t="s">
        <v>96</v>
      </c>
      <c r="B41" s="111" t="s">
        <v>22</v>
      </c>
      <c r="C41" s="98">
        <v>30301</v>
      </c>
      <c r="D41" s="98">
        <v>31800</v>
      </c>
      <c r="E41" s="98">
        <v>31800</v>
      </c>
      <c r="F41" s="82">
        <v>31800</v>
      </c>
      <c r="G41" s="82">
        <v>31800</v>
      </c>
      <c r="H41" s="23">
        <f>ROUND(E41*6/100,0)</f>
        <v>1908</v>
      </c>
      <c r="I41" s="24">
        <f>ROUND(F41*8.5%*20%,0)</f>
        <v>541</v>
      </c>
      <c r="J41" s="24">
        <f>ROUND(F41*1%*20%,0)</f>
        <v>64</v>
      </c>
      <c r="K41" s="29">
        <f>SUM(I41:J41)</f>
        <v>605</v>
      </c>
      <c r="L41" s="24">
        <f>ROUND(F41*8.5%*70%,0)</f>
        <v>1892</v>
      </c>
      <c r="M41" s="24">
        <f t="shared" si="0"/>
        <v>223</v>
      </c>
      <c r="N41" s="24">
        <f>ROUNDUP(F41*0.09%,0)</f>
        <v>29</v>
      </c>
      <c r="O41" s="24">
        <f>ROUNDUP(F41*0.025%,0)</f>
        <v>8</v>
      </c>
      <c r="P41" s="49">
        <f>SUM(L41:O41)</f>
        <v>2152</v>
      </c>
      <c r="Q41" s="29">
        <f>ROUND(G41*0.0491*0.3,0)</f>
        <v>468</v>
      </c>
      <c r="R41" s="54">
        <f>ROUND(G41*0.0491*0.6*1.7,0)</f>
        <v>1593</v>
      </c>
    </row>
    <row r="42" spans="1:18" ht="16.5">
      <c r="A42" s="95"/>
      <c r="B42" s="112"/>
      <c r="C42" s="99"/>
      <c r="D42" s="99"/>
      <c r="E42" s="99"/>
      <c r="F42" s="83"/>
      <c r="G42" s="83"/>
      <c r="H42" s="23"/>
      <c r="I42" s="24"/>
      <c r="J42" s="24"/>
      <c r="K42" s="29"/>
      <c r="L42" s="24"/>
      <c r="M42" s="24"/>
      <c r="N42" s="24"/>
      <c r="O42" s="24"/>
      <c r="P42" s="49"/>
      <c r="Q42" s="29">
        <f>ROUND(G41*0.0491*0.3,0)</f>
        <v>468</v>
      </c>
      <c r="R42" s="54">
        <f>ROUND(G41*0.0491*0.35*1.7,0)</f>
        <v>929</v>
      </c>
    </row>
    <row r="43" spans="1:18" ht="16.5">
      <c r="A43" s="94" t="s">
        <v>97</v>
      </c>
      <c r="B43" s="111" t="s">
        <v>23</v>
      </c>
      <c r="C43" s="98">
        <v>31801</v>
      </c>
      <c r="D43" s="98">
        <v>33300</v>
      </c>
      <c r="E43" s="98">
        <v>33300</v>
      </c>
      <c r="F43" s="82">
        <v>33300</v>
      </c>
      <c r="G43" s="82">
        <v>33300</v>
      </c>
      <c r="H43" s="23">
        <f>ROUND(E43*6/100,0)</f>
        <v>1998</v>
      </c>
      <c r="I43" s="24">
        <f>ROUND(F43*8.5%*20%,0)</f>
        <v>566</v>
      </c>
      <c r="J43" s="24">
        <f>ROUND(F43*1%*20%,0)</f>
        <v>67</v>
      </c>
      <c r="K43" s="29">
        <f>SUM(I43:J43)</f>
        <v>633</v>
      </c>
      <c r="L43" s="24">
        <f>ROUND(F43*8.5%*70%,0)</f>
        <v>1981</v>
      </c>
      <c r="M43" s="24">
        <f t="shared" si="0"/>
        <v>233</v>
      </c>
      <c r="N43" s="24">
        <f>ROUNDUP(F43*0.09%,0)</f>
        <v>30</v>
      </c>
      <c r="O43" s="24">
        <v>8</v>
      </c>
      <c r="P43" s="49">
        <f>SUM(L43:O43)</f>
        <v>2252</v>
      </c>
      <c r="Q43" s="29">
        <f>ROUND(G43*0.0491*0.3,0)</f>
        <v>491</v>
      </c>
      <c r="R43" s="54">
        <f>ROUND(G43*0.0491*0.6*1.7,0)</f>
        <v>1668</v>
      </c>
    </row>
    <row r="44" spans="1:18" ht="16.5">
      <c r="A44" s="95"/>
      <c r="B44" s="112"/>
      <c r="C44" s="99"/>
      <c r="D44" s="99"/>
      <c r="E44" s="99"/>
      <c r="F44" s="83"/>
      <c r="G44" s="83"/>
      <c r="H44" s="23"/>
      <c r="I44" s="24"/>
      <c r="J44" s="24"/>
      <c r="K44" s="29"/>
      <c r="L44" s="24"/>
      <c r="M44" s="24"/>
      <c r="N44" s="24"/>
      <c r="O44" s="24"/>
      <c r="P44" s="49"/>
      <c r="Q44" s="29">
        <f>ROUND(G43*0.0491*0.3,0)</f>
        <v>491</v>
      </c>
      <c r="R44" s="54">
        <f>ROUND(G43*0.0491*0.35*1.7,0)</f>
        <v>973</v>
      </c>
    </row>
    <row r="45" spans="1:18" ht="16.5">
      <c r="A45" s="94" t="s">
        <v>98</v>
      </c>
      <c r="B45" s="111" t="s">
        <v>24</v>
      </c>
      <c r="C45" s="98">
        <v>33301</v>
      </c>
      <c r="D45" s="98">
        <v>34800</v>
      </c>
      <c r="E45" s="98">
        <v>34800</v>
      </c>
      <c r="F45" s="82">
        <v>34800</v>
      </c>
      <c r="G45" s="82">
        <v>34800</v>
      </c>
      <c r="H45" s="23">
        <f>ROUND(E45*6/100,0)</f>
        <v>2088</v>
      </c>
      <c r="I45" s="24">
        <f>ROUND(F45*8.5%*20%,0)</f>
        <v>592</v>
      </c>
      <c r="J45" s="24">
        <f>ROUND(F45*1%*20%,0)</f>
        <v>70</v>
      </c>
      <c r="K45" s="29">
        <f>SUM(I45:J45)</f>
        <v>662</v>
      </c>
      <c r="L45" s="24">
        <f>ROUND(F45*8.5%*70%,0)</f>
        <v>2071</v>
      </c>
      <c r="M45" s="24">
        <f t="shared" si="0"/>
        <v>244</v>
      </c>
      <c r="N45" s="24">
        <f>ROUNDUP(F45*0.09%,0)</f>
        <v>32</v>
      </c>
      <c r="O45" s="24">
        <f>ROUNDUP(F45*0.025%,0)</f>
        <v>9</v>
      </c>
      <c r="P45" s="49">
        <f>SUM(L45:O45)</f>
        <v>2356</v>
      </c>
      <c r="Q45" s="29">
        <f>ROUND(G45*0.0491*0.3,0)</f>
        <v>513</v>
      </c>
      <c r="R45" s="54">
        <f>ROUND(G45*0.0491*0.6*1.7,0)</f>
        <v>1743</v>
      </c>
    </row>
    <row r="46" spans="1:18" ht="16.5">
      <c r="A46" s="95"/>
      <c r="B46" s="112"/>
      <c r="C46" s="99"/>
      <c r="D46" s="99"/>
      <c r="E46" s="99"/>
      <c r="F46" s="83"/>
      <c r="G46" s="83"/>
      <c r="H46" s="23"/>
      <c r="I46" s="24"/>
      <c r="J46" s="24"/>
      <c r="K46" s="29"/>
      <c r="L46" s="24"/>
      <c r="M46" s="24"/>
      <c r="N46" s="60">
        <v>31</v>
      </c>
      <c r="O46" s="24"/>
      <c r="P46" s="61">
        <v>2355</v>
      </c>
      <c r="Q46" s="29">
        <f>ROUND(G45*0.0491*0.3,0)</f>
        <v>513</v>
      </c>
      <c r="R46" s="54">
        <f>ROUND(G45*0.0491*0.35*1.7,0)</f>
        <v>1017</v>
      </c>
    </row>
    <row r="47" spans="1:18" ht="16.5">
      <c r="A47" s="94" t="s">
        <v>99</v>
      </c>
      <c r="B47" s="111" t="s">
        <v>25</v>
      </c>
      <c r="C47" s="98">
        <v>34801</v>
      </c>
      <c r="D47" s="98">
        <v>36300</v>
      </c>
      <c r="E47" s="98">
        <v>36300</v>
      </c>
      <c r="F47" s="82">
        <v>36300</v>
      </c>
      <c r="G47" s="82">
        <v>36300</v>
      </c>
      <c r="H47" s="23">
        <f>ROUND(E47*6/100,0)</f>
        <v>2178</v>
      </c>
      <c r="I47" s="24">
        <f>ROUND(F47*8.5%*20%,0)</f>
        <v>617</v>
      </c>
      <c r="J47" s="24">
        <f>ROUND(F47*1%*20%,0)</f>
        <v>73</v>
      </c>
      <c r="K47" s="29">
        <f>SUM(I47:J47)</f>
        <v>690</v>
      </c>
      <c r="L47" s="24">
        <f>ROUND(F47*8.5%*70%,0)</f>
        <v>2160</v>
      </c>
      <c r="M47" s="24">
        <f t="shared" si="0"/>
        <v>254</v>
      </c>
      <c r="N47" s="24">
        <f>ROUNDUP(F47*0.09%,0)</f>
        <v>33</v>
      </c>
      <c r="O47" s="24">
        <v>9</v>
      </c>
      <c r="P47" s="49">
        <f>SUM(L47:O47)</f>
        <v>2456</v>
      </c>
      <c r="Q47" s="29">
        <f>ROUND(G47*0.0491*0.3,0)</f>
        <v>535</v>
      </c>
      <c r="R47" s="54">
        <f>ROUND(G47*0.0491*0.6*1.7,0)</f>
        <v>1818</v>
      </c>
    </row>
    <row r="48" spans="1:18" ht="16.5">
      <c r="A48" s="95"/>
      <c r="B48" s="112"/>
      <c r="C48" s="99"/>
      <c r="D48" s="99"/>
      <c r="E48" s="99"/>
      <c r="F48" s="83"/>
      <c r="G48" s="83"/>
      <c r="H48" s="23"/>
      <c r="I48" s="24"/>
      <c r="J48" s="24"/>
      <c r="K48" s="29"/>
      <c r="L48" s="24"/>
      <c r="M48" s="24"/>
      <c r="N48" s="24"/>
      <c r="O48" s="24"/>
      <c r="P48" s="49"/>
      <c r="Q48" s="29">
        <f>ROUND(G47*0.0491*0.3,0)</f>
        <v>535</v>
      </c>
      <c r="R48" s="54">
        <f>ROUND(G47*0.0491*0.35*1.7,0)</f>
        <v>1060</v>
      </c>
    </row>
    <row r="49" spans="1:18" ht="16.5">
      <c r="A49" s="94" t="s">
        <v>100</v>
      </c>
      <c r="B49" s="111" t="s">
        <v>26</v>
      </c>
      <c r="C49" s="98">
        <v>36301</v>
      </c>
      <c r="D49" s="98">
        <v>38200</v>
      </c>
      <c r="E49" s="98">
        <v>38200</v>
      </c>
      <c r="F49" s="82">
        <v>38200</v>
      </c>
      <c r="G49" s="82">
        <v>38200</v>
      </c>
      <c r="H49" s="23">
        <f>ROUND(E49*6/100,0)</f>
        <v>2292</v>
      </c>
      <c r="I49" s="24">
        <f>ROUND(F49*8.5%*20%,0)</f>
        <v>649</v>
      </c>
      <c r="J49" s="24">
        <f>ROUND(F49*1%*20%,0)</f>
        <v>76</v>
      </c>
      <c r="K49" s="29">
        <f>SUM(I49:J49)</f>
        <v>725</v>
      </c>
      <c r="L49" s="24">
        <f>ROUND(F49*8.5%*70%,0)</f>
        <v>2273</v>
      </c>
      <c r="M49" s="24">
        <f t="shared" si="0"/>
        <v>267</v>
      </c>
      <c r="N49" s="24">
        <v>34</v>
      </c>
      <c r="O49" s="24">
        <f>ROUNDUP(F49*0.025%,0)</f>
        <v>10</v>
      </c>
      <c r="P49" s="49">
        <f>SUM(L49:O49)</f>
        <v>2584</v>
      </c>
      <c r="Q49" s="29">
        <f>ROUND(G49*0.0491*0.3,0)</f>
        <v>563</v>
      </c>
      <c r="R49" s="54">
        <f>ROUND(G49*0.0491*0.6*1.7,0)</f>
        <v>1913</v>
      </c>
    </row>
    <row r="50" spans="1:18" ht="16.5">
      <c r="A50" s="95"/>
      <c r="B50" s="112"/>
      <c r="C50" s="99"/>
      <c r="D50" s="99"/>
      <c r="E50" s="99"/>
      <c r="F50" s="83"/>
      <c r="G50" s="83"/>
      <c r="H50" s="23"/>
      <c r="I50" s="24"/>
      <c r="J50" s="24"/>
      <c r="K50" s="29"/>
      <c r="L50" s="24"/>
      <c r="M50" s="24"/>
      <c r="N50" s="24"/>
      <c r="O50" s="24"/>
      <c r="P50" s="49"/>
      <c r="Q50" s="29">
        <f>ROUND(G49*0.0491*0.3,0)</f>
        <v>563</v>
      </c>
      <c r="R50" s="54">
        <f>ROUND(G49*0.0491*0.35*1.7,0)</f>
        <v>1116</v>
      </c>
    </row>
    <row r="51" spans="1:18" ht="16.5">
      <c r="A51" s="94" t="s">
        <v>101</v>
      </c>
      <c r="B51" s="111" t="s">
        <v>27</v>
      </c>
      <c r="C51" s="98">
        <v>38201</v>
      </c>
      <c r="D51" s="98">
        <v>40100</v>
      </c>
      <c r="E51" s="98">
        <v>40100</v>
      </c>
      <c r="F51" s="82">
        <v>40100</v>
      </c>
      <c r="G51" s="82">
        <v>40100</v>
      </c>
      <c r="H51" s="23">
        <f>ROUND(E51*6/100,0)</f>
        <v>2406</v>
      </c>
      <c r="I51" s="24">
        <f>ROUND(F51*8.5%*20%,0)</f>
        <v>682</v>
      </c>
      <c r="J51" s="24">
        <f>ROUND(F51*1%*20%,0)</f>
        <v>80</v>
      </c>
      <c r="K51" s="29">
        <f>SUM(I51:J51)</f>
        <v>762</v>
      </c>
      <c r="L51" s="24">
        <f>ROUND(F51*8.5%*70%,0)</f>
        <v>2386</v>
      </c>
      <c r="M51" s="24">
        <f t="shared" si="0"/>
        <v>281</v>
      </c>
      <c r="N51" s="24">
        <v>36</v>
      </c>
      <c r="O51" s="24">
        <v>10</v>
      </c>
      <c r="P51" s="49">
        <f>SUM(L51:O51)</f>
        <v>2713</v>
      </c>
      <c r="Q51" s="29">
        <f>ROUND(G51*0.0491*0.3,0)</f>
        <v>591</v>
      </c>
      <c r="R51" s="54">
        <f>ROUND(G51*0.0491*0.6*1.7,0)</f>
        <v>2008</v>
      </c>
    </row>
    <row r="52" spans="1:18" ht="16.5">
      <c r="A52" s="95"/>
      <c r="B52" s="112"/>
      <c r="C52" s="99"/>
      <c r="D52" s="99"/>
      <c r="E52" s="99"/>
      <c r="F52" s="83"/>
      <c r="G52" s="83"/>
      <c r="H52" s="23"/>
      <c r="I52" s="24"/>
      <c r="J52" s="24"/>
      <c r="K52" s="29"/>
      <c r="L52" s="24"/>
      <c r="M52" s="24"/>
      <c r="N52" s="24"/>
      <c r="O52" s="24"/>
      <c r="P52" s="49"/>
      <c r="Q52" s="29">
        <f>ROUND(G51*0.0491*0.3,0)</f>
        <v>591</v>
      </c>
      <c r="R52" s="54">
        <f>ROUND(G51*0.0491*0.35*1.7,0)</f>
        <v>1172</v>
      </c>
    </row>
    <row r="53" spans="1:18" ht="16.5">
      <c r="A53" s="94" t="s">
        <v>102</v>
      </c>
      <c r="B53" s="111" t="s">
        <v>28</v>
      </c>
      <c r="C53" s="98">
        <v>40101</v>
      </c>
      <c r="D53" s="98">
        <v>42000</v>
      </c>
      <c r="E53" s="98">
        <v>42000</v>
      </c>
      <c r="F53" s="82">
        <v>42000</v>
      </c>
      <c r="G53" s="82">
        <v>42000</v>
      </c>
      <c r="H53" s="23">
        <f>ROUND(E53*6/100,0)</f>
        <v>2520</v>
      </c>
      <c r="I53" s="24">
        <f>ROUND(F53*8.5%*20%,0)</f>
        <v>714</v>
      </c>
      <c r="J53" s="24">
        <f>ROUND(F53*1%*20%,0)</f>
        <v>84</v>
      </c>
      <c r="K53" s="29">
        <f>SUM(I53:J53)</f>
        <v>798</v>
      </c>
      <c r="L53" s="24">
        <f>ROUND(F53*8.5%*70%,0)</f>
        <v>2499</v>
      </c>
      <c r="M53" s="24">
        <f>IF($M$12="不適用就業保險",0,ROUND(F53*1%*70%,0))</f>
        <v>294</v>
      </c>
      <c r="N53" s="24">
        <f>ROUNDUP(F53*0.09%,0)</f>
        <v>38</v>
      </c>
      <c r="O53" s="24">
        <f>ROUNDUP(F53*0.025%,0)</f>
        <v>11</v>
      </c>
      <c r="P53" s="49">
        <f>SUM(L53:O53)</f>
        <v>2842</v>
      </c>
      <c r="Q53" s="29">
        <f>ROUND(G53*0.0491*0.3,0)</f>
        <v>619</v>
      </c>
      <c r="R53" s="54">
        <f>ROUND(G53*0.0491*0.6*1.7,0)</f>
        <v>2103</v>
      </c>
    </row>
    <row r="54" spans="1:18" ht="16.5">
      <c r="A54" s="95"/>
      <c r="B54" s="112"/>
      <c r="C54" s="99"/>
      <c r="D54" s="99"/>
      <c r="E54" s="99"/>
      <c r="F54" s="83"/>
      <c r="G54" s="83"/>
      <c r="H54" s="23"/>
      <c r="I54" s="24"/>
      <c r="J54" s="24"/>
      <c r="K54" s="29"/>
      <c r="L54" s="24"/>
      <c r="M54" s="24"/>
      <c r="N54" s="24"/>
      <c r="O54" s="24"/>
      <c r="P54" s="49"/>
      <c r="Q54" s="29">
        <f>ROUND(G53*0.0491*0.3,0)</f>
        <v>619</v>
      </c>
      <c r="R54" s="54">
        <f>ROUND(G53*0.0491*0.35*1.7,0)</f>
        <v>1227</v>
      </c>
    </row>
    <row r="55" spans="1:18" ht="16.5">
      <c r="A55" s="94" t="s">
        <v>103</v>
      </c>
      <c r="B55" s="111" t="s">
        <v>29</v>
      </c>
      <c r="C55" s="98">
        <v>42001</v>
      </c>
      <c r="D55" s="98">
        <v>43900</v>
      </c>
      <c r="E55" s="98">
        <v>43900</v>
      </c>
      <c r="F55" s="82">
        <v>43900</v>
      </c>
      <c r="G55" s="82">
        <v>43900</v>
      </c>
      <c r="H55" s="23">
        <f>ROUND(E55*6/100,0)</f>
        <v>2634</v>
      </c>
      <c r="I55" s="24">
        <f>ROUND(F55*8.5%*20%,0)</f>
        <v>746</v>
      </c>
      <c r="J55" s="24">
        <f>ROUND(F55*1%*20%,0)</f>
        <v>88</v>
      </c>
      <c r="K55" s="29">
        <f>SUM(I55:J55)</f>
        <v>834</v>
      </c>
      <c r="L55" s="24">
        <f>ROUND(F55*8.5%*70%,0)</f>
        <v>2612</v>
      </c>
      <c r="M55" s="24">
        <f>IF($M$12="不適用就業保險",0,ROUND(F55*1%*70%,0))</f>
        <v>307</v>
      </c>
      <c r="N55" s="24">
        <f>ROUNDUP(F55*0.09%,0)</f>
        <v>40</v>
      </c>
      <c r="O55" s="24">
        <f>ROUNDUP(F55*0.025%,0)</f>
        <v>11</v>
      </c>
      <c r="P55" s="49">
        <f>SUM(L55:O55)</f>
        <v>2970</v>
      </c>
      <c r="Q55" s="29">
        <f>ROUND(G55*0.0491*0.3,0)</f>
        <v>647</v>
      </c>
      <c r="R55" s="54">
        <f>ROUND(G55*0.0491*0.6*1.7,0)</f>
        <v>2199</v>
      </c>
    </row>
    <row r="56" spans="1:18" ht="16.5">
      <c r="A56" s="95"/>
      <c r="B56" s="112"/>
      <c r="C56" s="99"/>
      <c r="D56" s="99"/>
      <c r="E56" s="99"/>
      <c r="F56" s="83"/>
      <c r="G56" s="83"/>
      <c r="H56" s="23"/>
      <c r="I56" s="24"/>
      <c r="J56" s="24"/>
      <c r="K56" s="29"/>
      <c r="L56" s="24"/>
      <c r="M56" s="24"/>
      <c r="N56" s="24"/>
      <c r="O56" s="24"/>
      <c r="P56" s="49"/>
      <c r="Q56" s="29">
        <f>ROUND(G55*0.0491*0.3,0)</f>
        <v>647</v>
      </c>
      <c r="R56" s="54">
        <f>ROUND(G55*0.0491*0.35*1.7,0)</f>
        <v>1283</v>
      </c>
    </row>
    <row r="57" spans="1:18" ht="16.5">
      <c r="A57" s="94" t="s">
        <v>104</v>
      </c>
      <c r="B57" s="111" t="s">
        <v>30</v>
      </c>
      <c r="C57" s="98">
        <v>43901</v>
      </c>
      <c r="D57" s="98">
        <v>45800</v>
      </c>
      <c r="E57" s="98">
        <v>45800</v>
      </c>
      <c r="F57" s="82">
        <v>43900</v>
      </c>
      <c r="G57" s="82">
        <v>45800</v>
      </c>
      <c r="H57" s="23">
        <f>ROUND(E57*6/100,0)</f>
        <v>2748</v>
      </c>
      <c r="I57" s="24">
        <f>ROUND(F57*8.5%*20%,0)</f>
        <v>746</v>
      </c>
      <c r="J57" s="24">
        <f>ROUND(F57*1%*20%,0)</f>
        <v>88</v>
      </c>
      <c r="K57" s="29">
        <f>SUM(I57:J57)</f>
        <v>834</v>
      </c>
      <c r="L57" s="24">
        <f>ROUND(F57*8.5%*70%,0)</f>
        <v>2612</v>
      </c>
      <c r="M57" s="24">
        <f>IF($M$12="不適用就業保險",0,ROUND(F57*1%*70%,0))</f>
        <v>307</v>
      </c>
      <c r="N57" s="24">
        <f>ROUNDUP(F57*0.09%,0)</f>
        <v>40</v>
      </c>
      <c r="O57" s="24">
        <f>ROUNDUP(F57*0.025%,0)</f>
        <v>11</v>
      </c>
      <c r="P57" s="49">
        <f>SUM(L57:O57)</f>
        <v>2970</v>
      </c>
      <c r="Q57" s="29">
        <f>ROUND(G57*0.0491*0.3,0)</f>
        <v>675</v>
      </c>
      <c r="R57" s="54">
        <f>ROUND(G57*0.0491*0.6*1.7,0)</f>
        <v>2294</v>
      </c>
    </row>
    <row r="58" spans="1:18" ht="16.5">
      <c r="A58" s="95"/>
      <c r="B58" s="112"/>
      <c r="C58" s="99"/>
      <c r="D58" s="99"/>
      <c r="E58" s="99"/>
      <c r="F58" s="83"/>
      <c r="G58" s="83"/>
      <c r="H58" s="23"/>
      <c r="I58" s="24"/>
      <c r="J58" s="24"/>
      <c r="K58" s="29"/>
      <c r="L58" s="24"/>
      <c r="M58" s="24"/>
      <c r="N58" s="24"/>
      <c r="O58" s="24"/>
      <c r="P58" s="49"/>
      <c r="Q58" s="29">
        <f>ROUND(G57*0.0491*0.3,0)</f>
        <v>675</v>
      </c>
      <c r="R58" s="54">
        <f>ROUND(G57*0.0491*0.35*1.7,0)</f>
        <v>1338</v>
      </c>
    </row>
    <row r="59" spans="1:18" ht="16.5">
      <c r="A59" s="94" t="s">
        <v>105</v>
      </c>
      <c r="B59" s="111" t="s">
        <v>31</v>
      </c>
      <c r="C59" s="98">
        <v>45801</v>
      </c>
      <c r="D59" s="98">
        <v>48200</v>
      </c>
      <c r="E59" s="98">
        <v>48200</v>
      </c>
      <c r="F59" s="82">
        <v>43900</v>
      </c>
      <c r="G59" s="82">
        <v>48200</v>
      </c>
      <c r="H59" s="23">
        <f>ROUND(E59*6/100,0)</f>
        <v>2892</v>
      </c>
      <c r="I59" s="24">
        <f>ROUND(F59*8.5%*20%,0)</f>
        <v>746</v>
      </c>
      <c r="J59" s="24">
        <f>ROUND(F59*1%*20%,0)</f>
        <v>88</v>
      </c>
      <c r="K59" s="29">
        <f>SUM(I59:J59)</f>
        <v>834</v>
      </c>
      <c r="L59" s="24">
        <f>ROUND(F59*8.5%*70%,0)</f>
        <v>2612</v>
      </c>
      <c r="M59" s="24">
        <f>IF($M$12="不適用就業保險",0,ROUND(F59*1%*70%,0))</f>
        <v>307</v>
      </c>
      <c r="N59" s="24">
        <f>ROUNDUP(F59*0.09%,0)</f>
        <v>40</v>
      </c>
      <c r="O59" s="24">
        <v>11</v>
      </c>
      <c r="P59" s="49">
        <f>SUM(L59:O59)</f>
        <v>2970</v>
      </c>
      <c r="Q59" s="29">
        <f>ROUND(G59*0.0491*0.3,0)</f>
        <v>710</v>
      </c>
      <c r="R59" s="54">
        <f>ROUND(G59*0.0491*0.6*1.7,0)</f>
        <v>2414</v>
      </c>
    </row>
    <row r="60" spans="1:18" ht="16.5">
      <c r="A60" s="95"/>
      <c r="B60" s="112"/>
      <c r="C60" s="99"/>
      <c r="D60" s="99"/>
      <c r="E60" s="99"/>
      <c r="F60" s="83"/>
      <c r="G60" s="83"/>
      <c r="H60" s="23"/>
      <c r="I60" s="24"/>
      <c r="J60" s="24"/>
      <c r="K60" s="29"/>
      <c r="L60" s="24"/>
      <c r="M60" s="24"/>
      <c r="N60" s="24"/>
      <c r="O60" s="24"/>
      <c r="P60" s="49"/>
      <c r="Q60" s="29">
        <f>ROUND(G59*0.0491*0.3,0)</f>
        <v>710</v>
      </c>
      <c r="R60" s="54">
        <f>ROUND(G59*0.0491*0.35*1.7,0)</f>
        <v>1408</v>
      </c>
    </row>
    <row r="61" spans="1:18" ht="16.5">
      <c r="A61" s="94" t="s">
        <v>106</v>
      </c>
      <c r="B61" s="111" t="s">
        <v>32</v>
      </c>
      <c r="C61" s="98">
        <v>48201</v>
      </c>
      <c r="D61" s="98">
        <v>50600</v>
      </c>
      <c r="E61" s="98">
        <v>50600</v>
      </c>
      <c r="F61" s="82">
        <v>43900</v>
      </c>
      <c r="G61" s="82">
        <v>50600</v>
      </c>
      <c r="H61" s="23">
        <f>ROUND(E61*6/100,0)</f>
        <v>3036</v>
      </c>
      <c r="I61" s="24">
        <f>ROUND(F61*8.5%*20%,0)</f>
        <v>746</v>
      </c>
      <c r="J61" s="24">
        <f>ROUND(F61*1%*20%,0)</f>
        <v>88</v>
      </c>
      <c r="K61" s="29">
        <f>SUM(I61:J61)</f>
        <v>834</v>
      </c>
      <c r="L61" s="24">
        <f>ROUND(F61*8.5%*70%,0)</f>
        <v>2612</v>
      </c>
      <c r="M61" s="24">
        <f>IF($M$12="不適用就業保險",0,ROUND(F61*1%*70%,0))</f>
        <v>307</v>
      </c>
      <c r="N61" s="24">
        <f>ROUNDUP(F61*0.09%,0)</f>
        <v>40</v>
      </c>
      <c r="O61" s="24">
        <f>ROUNDUP(F61*0.025%,0)</f>
        <v>11</v>
      </c>
      <c r="P61" s="49">
        <f>SUM(L61:O61)</f>
        <v>2970</v>
      </c>
      <c r="Q61" s="29">
        <f>ROUND(G61*0.0491*0.3,0)</f>
        <v>745</v>
      </c>
      <c r="R61" s="54">
        <f>ROUND(G61*0.0491*0.6*1.7,0)</f>
        <v>2534</v>
      </c>
    </row>
    <row r="62" spans="1:18" ht="16.5">
      <c r="A62" s="95"/>
      <c r="B62" s="112"/>
      <c r="C62" s="99"/>
      <c r="D62" s="99"/>
      <c r="E62" s="99"/>
      <c r="F62" s="83"/>
      <c r="G62" s="83"/>
      <c r="H62" s="23"/>
      <c r="I62" s="24"/>
      <c r="J62" s="24"/>
      <c r="K62" s="29"/>
      <c r="L62" s="24"/>
      <c r="M62" s="24"/>
      <c r="N62" s="24"/>
      <c r="O62" s="24"/>
      <c r="P62" s="49"/>
      <c r="Q62" s="29">
        <f>ROUND(G61*0.0491*0.3,0)</f>
        <v>745</v>
      </c>
      <c r="R62" s="54">
        <f>ROUND(G61*0.0491*0.35*1.7,0)</f>
        <v>1478</v>
      </c>
    </row>
    <row r="63" spans="1:18" ht="16.5">
      <c r="A63" s="94" t="s">
        <v>107</v>
      </c>
      <c r="B63" s="111" t="s">
        <v>33</v>
      </c>
      <c r="C63" s="98">
        <v>50601</v>
      </c>
      <c r="D63" s="98">
        <v>53000</v>
      </c>
      <c r="E63" s="98">
        <v>53000</v>
      </c>
      <c r="F63" s="82">
        <v>43900</v>
      </c>
      <c r="G63" s="82">
        <v>53000</v>
      </c>
      <c r="H63" s="23">
        <f>ROUND(E63*6/100,0)</f>
        <v>3180</v>
      </c>
      <c r="I63" s="24">
        <f>ROUND(F63*8.5%*20%,0)</f>
        <v>746</v>
      </c>
      <c r="J63" s="24">
        <f>ROUND(F63*1%*20%,0)</f>
        <v>88</v>
      </c>
      <c r="K63" s="29">
        <f>SUM(I63:J63)</f>
        <v>834</v>
      </c>
      <c r="L63" s="24">
        <f>ROUND(F63*8.5%*70%,0)</f>
        <v>2612</v>
      </c>
      <c r="M63" s="24">
        <f>IF($M$12="不適用就業保險",0,ROUND(F63*1%*70%,0))</f>
        <v>307</v>
      </c>
      <c r="N63" s="24">
        <f>ROUNDUP(F63*0.09%,0)</f>
        <v>40</v>
      </c>
      <c r="O63" s="24">
        <f>ROUNDUP(F63*0.025%,0)</f>
        <v>11</v>
      </c>
      <c r="P63" s="49">
        <f>SUM(L63:O63)</f>
        <v>2970</v>
      </c>
      <c r="Q63" s="29">
        <f>ROUND(G63*0.0491*0.3,0)</f>
        <v>781</v>
      </c>
      <c r="R63" s="54">
        <f>ROUND(G63*0.0491*0.6*1.7,0)</f>
        <v>2654</v>
      </c>
    </row>
    <row r="64" spans="1:18" ht="16.5">
      <c r="A64" s="95"/>
      <c r="B64" s="112"/>
      <c r="C64" s="99"/>
      <c r="D64" s="99"/>
      <c r="E64" s="99"/>
      <c r="F64" s="83"/>
      <c r="G64" s="83"/>
      <c r="H64" s="23"/>
      <c r="I64" s="24"/>
      <c r="J64" s="24"/>
      <c r="K64" s="29"/>
      <c r="L64" s="24"/>
      <c r="M64" s="24"/>
      <c r="N64" s="24"/>
      <c r="O64" s="24"/>
      <c r="P64" s="49"/>
      <c r="Q64" s="29">
        <f>ROUND(G63*0.0491*0.3,0)</f>
        <v>781</v>
      </c>
      <c r="R64" s="54">
        <f>ROUND(G63*0.0491*0.35*1.7,0)</f>
        <v>1548</v>
      </c>
    </row>
    <row r="65" spans="1:18" ht="16.5">
      <c r="A65" s="94" t="s">
        <v>108</v>
      </c>
      <c r="B65" s="111" t="s">
        <v>34</v>
      </c>
      <c r="C65" s="98">
        <v>53001</v>
      </c>
      <c r="D65" s="98">
        <v>55400</v>
      </c>
      <c r="E65" s="98">
        <v>55400</v>
      </c>
      <c r="F65" s="82">
        <v>43900</v>
      </c>
      <c r="G65" s="82">
        <v>55400</v>
      </c>
      <c r="H65" s="23">
        <f>ROUND(E65*6/100,0)</f>
        <v>3324</v>
      </c>
      <c r="I65" s="24">
        <f>ROUND(F65*8.5%*20%,0)</f>
        <v>746</v>
      </c>
      <c r="J65" s="24">
        <f>ROUND(F65*1%*20%,0)</f>
        <v>88</v>
      </c>
      <c r="K65" s="29">
        <f>SUM(I65:J65)</f>
        <v>834</v>
      </c>
      <c r="L65" s="24">
        <f>ROUND(F65*8.5%*70%,0)</f>
        <v>2612</v>
      </c>
      <c r="M65" s="24">
        <f>IF($M$12="不適用就業保險",0,ROUND(F65*1%*70%,0))</f>
        <v>307</v>
      </c>
      <c r="N65" s="24">
        <f>ROUNDUP(F65*0.09%,0)</f>
        <v>40</v>
      </c>
      <c r="O65" s="24">
        <f>ROUNDUP(F65*0.025%,0)</f>
        <v>11</v>
      </c>
      <c r="P65" s="49">
        <f>SUM(L65:O65)</f>
        <v>2970</v>
      </c>
      <c r="Q65" s="29">
        <f>ROUND(G65*0.0491*0.3,0)</f>
        <v>816</v>
      </c>
      <c r="R65" s="54">
        <f>ROUND(G65*0.0491*0.6*1.7,0)</f>
        <v>2775</v>
      </c>
    </row>
    <row r="66" spans="1:18" ht="17.25" thickBot="1">
      <c r="A66" s="95"/>
      <c r="B66" s="112"/>
      <c r="C66" s="99"/>
      <c r="D66" s="99"/>
      <c r="E66" s="99"/>
      <c r="F66" s="83"/>
      <c r="G66" s="83"/>
      <c r="H66" s="23"/>
      <c r="I66" s="24"/>
      <c r="J66" s="24"/>
      <c r="K66" s="29"/>
      <c r="L66" s="24"/>
      <c r="M66" s="24"/>
      <c r="N66" s="24"/>
      <c r="O66" s="24"/>
      <c r="P66" s="49"/>
      <c r="Q66" s="29">
        <f>ROUND(G65*0.0491*0.3,0)</f>
        <v>816</v>
      </c>
      <c r="R66" s="54">
        <f>ROUND(G65*0.0491*0.35*1.7,0)</f>
        <v>1618</v>
      </c>
    </row>
    <row r="67" spans="1:18" ht="16.5">
      <c r="A67" s="104" t="s">
        <v>0</v>
      </c>
      <c r="B67" s="106" t="s">
        <v>66</v>
      </c>
      <c r="C67" s="102" t="s">
        <v>63</v>
      </c>
      <c r="D67" s="102" t="s">
        <v>62</v>
      </c>
      <c r="E67" s="76" t="s">
        <v>1</v>
      </c>
      <c r="F67" s="76" t="s">
        <v>2</v>
      </c>
      <c r="G67" s="76" t="s">
        <v>3</v>
      </c>
      <c r="H67" s="74" t="s">
        <v>67</v>
      </c>
      <c r="I67" s="92" t="s">
        <v>68</v>
      </c>
      <c r="J67" s="93"/>
      <c r="K67" s="93"/>
      <c r="L67" s="93"/>
      <c r="M67" s="93"/>
      <c r="N67" s="93"/>
      <c r="O67" s="93"/>
      <c r="P67" s="93"/>
      <c r="Q67" s="90" t="s">
        <v>69</v>
      </c>
      <c r="R67" s="91"/>
    </row>
    <row r="68" spans="1:18" ht="16.5">
      <c r="A68" s="105"/>
      <c r="B68" s="107"/>
      <c r="C68" s="103"/>
      <c r="D68" s="103"/>
      <c r="E68" s="77"/>
      <c r="F68" s="77"/>
      <c r="G68" s="77"/>
      <c r="H68" s="75"/>
      <c r="I68" s="78" t="s">
        <v>4</v>
      </c>
      <c r="J68" s="79"/>
      <c r="K68" s="79"/>
      <c r="L68" s="80" t="s">
        <v>70</v>
      </c>
      <c r="M68" s="81"/>
      <c r="N68" s="81"/>
      <c r="O68" s="81"/>
      <c r="P68" s="81"/>
      <c r="Q68" s="86" t="s">
        <v>4</v>
      </c>
      <c r="R68" s="88" t="s">
        <v>5</v>
      </c>
    </row>
    <row r="69" spans="1:18" ht="43.5" customHeight="1">
      <c r="A69" s="105"/>
      <c r="B69" s="107"/>
      <c r="C69" s="103"/>
      <c r="D69" s="103"/>
      <c r="E69" s="77"/>
      <c r="F69" s="77"/>
      <c r="G69" s="77"/>
      <c r="H69" s="75"/>
      <c r="I69" s="2" t="s">
        <v>71</v>
      </c>
      <c r="J69" s="14" t="s">
        <v>72</v>
      </c>
      <c r="K69" s="59" t="s">
        <v>6</v>
      </c>
      <c r="L69" s="14" t="s">
        <v>71</v>
      </c>
      <c r="M69" s="3" t="s">
        <v>73</v>
      </c>
      <c r="N69" s="14" t="s">
        <v>7</v>
      </c>
      <c r="O69" s="14" t="s">
        <v>8</v>
      </c>
      <c r="P69" s="48" t="s">
        <v>9</v>
      </c>
      <c r="Q69" s="87"/>
      <c r="R69" s="89"/>
    </row>
    <row r="70" spans="1:18" ht="16.5">
      <c r="A70" s="94" t="s">
        <v>109</v>
      </c>
      <c r="B70" s="111" t="s">
        <v>35</v>
      </c>
      <c r="C70" s="98">
        <v>55401</v>
      </c>
      <c r="D70" s="98">
        <v>57800</v>
      </c>
      <c r="E70" s="98">
        <v>57800</v>
      </c>
      <c r="F70" s="82">
        <v>43900</v>
      </c>
      <c r="G70" s="82">
        <v>57800</v>
      </c>
      <c r="H70" s="23">
        <f>ROUND(E70*6/100,0)</f>
        <v>3468</v>
      </c>
      <c r="I70" s="24">
        <f>ROUND(F70*8.5%*20%,0)</f>
        <v>746</v>
      </c>
      <c r="J70" s="24">
        <f>ROUND(F70*1%*20%,0)</f>
        <v>88</v>
      </c>
      <c r="K70" s="29">
        <f>SUM(I70:J70)</f>
        <v>834</v>
      </c>
      <c r="L70" s="24">
        <f>ROUND(F70*8.5%*70%,0)</f>
        <v>2612</v>
      </c>
      <c r="M70" s="24">
        <f>IF($M$12="不適用就業保險",0,ROUND(F70*1%*70%,0))</f>
        <v>307</v>
      </c>
      <c r="N70" s="24">
        <f>ROUNDUP(F70*0.09%,0)</f>
        <v>40</v>
      </c>
      <c r="O70" s="24">
        <f>ROUNDUP(F70*0.025%,0)</f>
        <v>11</v>
      </c>
      <c r="P70" s="49">
        <f>SUM(L70:O70)</f>
        <v>2970</v>
      </c>
      <c r="Q70" s="29">
        <f>ROUND(G70*0.0491*0.3,0)</f>
        <v>851</v>
      </c>
      <c r="R70" s="54">
        <f>ROUND(G70*0.0491*0.6*1.7,0)</f>
        <v>2895</v>
      </c>
    </row>
    <row r="71" spans="1:18" ht="16.5">
      <c r="A71" s="95"/>
      <c r="B71" s="112"/>
      <c r="C71" s="99"/>
      <c r="D71" s="99"/>
      <c r="E71" s="99"/>
      <c r="F71" s="83"/>
      <c r="G71" s="83"/>
      <c r="H71" s="23"/>
      <c r="I71" s="24"/>
      <c r="J71" s="24"/>
      <c r="K71" s="29"/>
      <c r="L71" s="24"/>
      <c r="M71" s="24"/>
      <c r="N71" s="24"/>
      <c r="O71" s="24"/>
      <c r="P71" s="49"/>
      <c r="Q71" s="29">
        <f>ROUND(G70*0.0491*0.3,0)</f>
        <v>851</v>
      </c>
      <c r="R71" s="54">
        <f>ROUND(G70*0.0491*0.35*1.7,0)</f>
        <v>1689</v>
      </c>
    </row>
    <row r="72" spans="1:18" ht="16.5">
      <c r="A72" s="94" t="s">
        <v>110</v>
      </c>
      <c r="B72" s="111" t="s">
        <v>36</v>
      </c>
      <c r="C72" s="98">
        <v>57801</v>
      </c>
      <c r="D72" s="98">
        <v>60800</v>
      </c>
      <c r="E72" s="98">
        <v>60800</v>
      </c>
      <c r="F72" s="82">
        <v>43900</v>
      </c>
      <c r="G72" s="82">
        <v>60800</v>
      </c>
      <c r="H72" s="23">
        <f>ROUND(E72*6/100,0)</f>
        <v>3648</v>
      </c>
      <c r="I72" s="24">
        <f>ROUND(F72*8.5%*20%,0)</f>
        <v>746</v>
      </c>
      <c r="J72" s="24">
        <f>ROUND(F72*1%*20%,0)</f>
        <v>88</v>
      </c>
      <c r="K72" s="29">
        <f>SUM(I72:J72)</f>
        <v>834</v>
      </c>
      <c r="L72" s="24">
        <f>ROUND(F72*8.5%*70%,0)</f>
        <v>2612</v>
      </c>
      <c r="M72" s="24">
        <f>IF($M$12="不適用就業保險",0,ROUND(F72*1%*70%,0))</f>
        <v>307</v>
      </c>
      <c r="N72" s="24">
        <f>ROUNDUP(F72*0.09%,0)</f>
        <v>40</v>
      </c>
      <c r="O72" s="24">
        <f>ROUNDUP(F72*0.025%,0)</f>
        <v>11</v>
      </c>
      <c r="P72" s="49">
        <f>SUM(L72:O72)</f>
        <v>2970</v>
      </c>
      <c r="Q72" s="29">
        <f>ROUND(G72*0.0491*0.3,0)</f>
        <v>896</v>
      </c>
      <c r="R72" s="54">
        <f>ROUND(G72*0.0491*0.6*1.7,0)</f>
        <v>3045</v>
      </c>
    </row>
    <row r="73" spans="1:18" ht="16.5">
      <c r="A73" s="95"/>
      <c r="B73" s="112"/>
      <c r="C73" s="99"/>
      <c r="D73" s="99"/>
      <c r="E73" s="99"/>
      <c r="F73" s="83"/>
      <c r="G73" s="83"/>
      <c r="H73" s="23"/>
      <c r="I73" s="24"/>
      <c r="J73" s="24"/>
      <c r="K73" s="29"/>
      <c r="L73" s="24"/>
      <c r="M73" s="24"/>
      <c r="N73" s="24"/>
      <c r="O73" s="24"/>
      <c r="P73" s="49"/>
      <c r="Q73" s="29">
        <f>ROUND(G72*0.0491*0.3,0)</f>
        <v>896</v>
      </c>
      <c r="R73" s="54">
        <f>ROUND(G72*0.0491*0.35*1.7,0)</f>
        <v>1776</v>
      </c>
    </row>
    <row r="74" spans="1:18" ht="16.5">
      <c r="A74" s="94" t="s">
        <v>111</v>
      </c>
      <c r="B74" s="111" t="s">
        <v>37</v>
      </c>
      <c r="C74" s="98">
        <v>60801</v>
      </c>
      <c r="D74" s="98">
        <v>63800</v>
      </c>
      <c r="E74" s="98">
        <v>63800</v>
      </c>
      <c r="F74" s="82">
        <v>43900</v>
      </c>
      <c r="G74" s="82">
        <v>63800</v>
      </c>
      <c r="H74" s="23">
        <f>ROUND(E74*6/100,0)</f>
        <v>3828</v>
      </c>
      <c r="I74" s="24">
        <f>ROUND(F74*8.5%*20%,0)</f>
        <v>746</v>
      </c>
      <c r="J74" s="24">
        <f>ROUND(F74*1%*20%,0)</f>
        <v>88</v>
      </c>
      <c r="K74" s="29">
        <f>SUM(I74:J74)</f>
        <v>834</v>
      </c>
      <c r="L74" s="24">
        <f>ROUND(F74*8.5%*70%,0)</f>
        <v>2612</v>
      </c>
      <c r="M74" s="24">
        <f>IF($M$12="不適用就業保險",0,ROUND(F74*1%*70%,0))</f>
        <v>307</v>
      </c>
      <c r="N74" s="24">
        <f>ROUNDUP(F74*0.09%,0)</f>
        <v>40</v>
      </c>
      <c r="O74" s="24">
        <f>ROUNDUP(F74*0.025%,0)</f>
        <v>11</v>
      </c>
      <c r="P74" s="49">
        <f>SUM(L74:O74)</f>
        <v>2970</v>
      </c>
      <c r="Q74" s="29">
        <f>ROUND(G74*0.0491*0.3,0)</f>
        <v>940</v>
      </c>
      <c r="R74" s="54">
        <f>ROUND(G74*0.0491*0.6*1.7,0)</f>
        <v>3195</v>
      </c>
    </row>
    <row r="75" spans="1:18" ht="16.5">
      <c r="A75" s="95"/>
      <c r="B75" s="112"/>
      <c r="C75" s="99"/>
      <c r="D75" s="99"/>
      <c r="E75" s="99"/>
      <c r="F75" s="83"/>
      <c r="G75" s="83"/>
      <c r="H75" s="23"/>
      <c r="I75" s="24"/>
      <c r="J75" s="24"/>
      <c r="K75" s="29"/>
      <c r="L75" s="24"/>
      <c r="M75" s="24"/>
      <c r="N75" s="24"/>
      <c r="O75" s="24"/>
      <c r="P75" s="49"/>
      <c r="Q75" s="29">
        <f>ROUND(G74*0.0491*0.3,0)</f>
        <v>940</v>
      </c>
      <c r="R75" s="54">
        <f>ROUND(G74*0.0491*0.35*1.7,0)</f>
        <v>1864</v>
      </c>
    </row>
    <row r="76" spans="1:18" ht="16.5">
      <c r="A76" s="94" t="s">
        <v>112</v>
      </c>
      <c r="B76" s="111" t="s">
        <v>38</v>
      </c>
      <c r="C76" s="98">
        <v>63801</v>
      </c>
      <c r="D76" s="98">
        <v>66800</v>
      </c>
      <c r="E76" s="98">
        <v>66800</v>
      </c>
      <c r="F76" s="82">
        <v>43900</v>
      </c>
      <c r="G76" s="82">
        <v>66800</v>
      </c>
      <c r="H76" s="23">
        <f>ROUND(E76*6/100,0)</f>
        <v>4008</v>
      </c>
      <c r="I76" s="24">
        <f>ROUND(F76*8.5%*20%,0)</f>
        <v>746</v>
      </c>
      <c r="J76" s="24">
        <f>ROUND(F76*1%*20%,0)</f>
        <v>88</v>
      </c>
      <c r="K76" s="29">
        <f>SUM(I76:J76)</f>
        <v>834</v>
      </c>
      <c r="L76" s="24">
        <f>ROUND(F76*8.5%*70%,0)</f>
        <v>2612</v>
      </c>
      <c r="M76" s="24">
        <f>IF($M$12="不適用就業保險",0,ROUND(F76*1%*70%,0))</f>
        <v>307</v>
      </c>
      <c r="N76" s="24">
        <f>ROUNDUP(F76*0.09%,0)</f>
        <v>40</v>
      </c>
      <c r="O76" s="24">
        <f>ROUNDUP(F76*0.025%,0)</f>
        <v>11</v>
      </c>
      <c r="P76" s="49">
        <f>SUM(L76:O76)</f>
        <v>2970</v>
      </c>
      <c r="Q76" s="29">
        <f>ROUND(G76*0.0491*0.3,0)</f>
        <v>984</v>
      </c>
      <c r="R76" s="54">
        <f>ROUND(G76*0.0491*0.6*1.7,0)</f>
        <v>3345</v>
      </c>
    </row>
    <row r="77" spans="1:18" ht="16.5">
      <c r="A77" s="95"/>
      <c r="B77" s="112"/>
      <c r="C77" s="99"/>
      <c r="D77" s="99"/>
      <c r="E77" s="99"/>
      <c r="F77" s="83"/>
      <c r="G77" s="83"/>
      <c r="H77" s="23"/>
      <c r="I77" s="24"/>
      <c r="J77" s="24"/>
      <c r="K77" s="29"/>
      <c r="L77" s="24"/>
      <c r="M77" s="24"/>
      <c r="N77" s="24"/>
      <c r="O77" s="24"/>
      <c r="P77" s="49"/>
      <c r="Q77" s="29">
        <f>ROUND(G76*0.0491*0.3,0)</f>
        <v>984</v>
      </c>
      <c r="R77" s="54">
        <f>ROUND(G76*0.0491*0.35*1.7,0)</f>
        <v>1952</v>
      </c>
    </row>
    <row r="78" spans="1:18" ht="16.5">
      <c r="A78" s="94" t="s">
        <v>113</v>
      </c>
      <c r="B78" s="111" t="s">
        <v>39</v>
      </c>
      <c r="C78" s="98">
        <v>66801</v>
      </c>
      <c r="D78" s="98">
        <v>69800</v>
      </c>
      <c r="E78" s="98">
        <v>69800</v>
      </c>
      <c r="F78" s="82">
        <v>43900</v>
      </c>
      <c r="G78" s="82">
        <v>69800</v>
      </c>
      <c r="H78" s="23">
        <f>ROUND(E78*6/100,0)</f>
        <v>4188</v>
      </c>
      <c r="I78" s="24">
        <f>ROUND(F78*8.5%*20%,0)</f>
        <v>746</v>
      </c>
      <c r="J78" s="24">
        <f>ROUND(F78*1%*20%,0)</f>
        <v>88</v>
      </c>
      <c r="K78" s="29">
        <f>SUM(I78:J78)</f>
        <v>834</v>
      </c>
      <c r="L78" s="24">
        <f>ROUND(F78*8.5%*70%,0)</f>
        <v>2612</v>
      </c>
      <c r="M78" s="24">
        <f>IF($M$12="不適用就業保險",0,ROUND(F78*1%*70%,0))</f>
        <v>307</v>
      </c>
      <c r="N78" s="24">
        <f>ROUNDUP(F78*0.09%,0)</f>
        <v>40</v>
      </c>
      <c r="O78" s="24">
        <f>ROUNDUP(F78*0.025%,0)</f>
        <v>11</v>
      </c>
      <c r="P78" s="49">
        <f>SUM(L78:O78)</f>
        <v>2970</v>
      </c>
      <c r="Q78" s="29">
        <f>ROUND(G78*0.0491*0.3,0)</f>
        <v>1028</v>
      </c>
      <c r="R78" s="54">
        <f>ROUND(G78*0.0491*0.6*1.7,0)</f>
        <v>3496</v>
      </c>
    </row>
    <row r="79" spans="1:18" ht="16.5">
      <c r="A79" s="95"/>
      <c r="B79" s="112"/>
      <c r="C79" s="99"/>
      <c r="D79" s="99"/>
      <c r="E79" s="99"/>
      <c r="F79" s="83"/>
      <c r="G79" s="83"/>
      <c r="H79" s="23"/>
      <c r="I79" s="24"/>
      <c r="J79" s="24"/>
      <c r="K79" s="29"/>
      <c r="L79" s="24"/>
      <c r="M79" s="24"/>
      <c r="N79" s="24"/>
      <c r="O79" s="24"/>
      <c r="P79" s="49"/>
      <c r="Q79" s="29">
        <f>ROUND(G78*0.0491*0.3,0)</f>
        <v>1028</v>
      </c>
      <c r="R79" s="54">
        <f>ROUND(G78*0.0491*0.35*1.7,0)</f>
        <v>2039</v>
      </c>
    </row>
    <row r="80" spans="1:18" ht="16.5">
      <c r="A80" s="94" t="s">
        <v>114</v>
      </c>
      <c r="B80" s="111" t="s">
        <v>40</v>
      </c>
      <c r="C80" s="98">
        <v>69801</v>
      </c>
      <c r="D80" s="98">
        <v>72800</v>
      </c>
      <c r="E80" s="98">
        <v>72800</v>
      </c>
      <c r="F80" s="82">
        <v>43900</v>
      </c>
      <c r="G80" s="82">
        <v>72800</v>
      </c>
      <c r="H80" s="23">
        <f>ROUND(E80*6/100,0)</f>
        <v>4368</v>
      </c>
      <c r="I80" s="24">
        <f>ROUND(F80*8.5%*20%,0)</f>
        <v>746</v>
      </c>
      <c r="J80" s="24">
        <f>ROUND(F80*1%*20%,0)</f>
        <v>88</v>
      </c>
      <c r="K80" s="29">
        <f>SUM(I80:J80)</f>
        <v>834</v>
      </c>
      <c r="L80" s="24">
        <f>ROUND(F80*8.5%*70%,0)</f>
        <v>2612</v>
      </c>
      <c r="M80" s="24">
        <f>IF($M$12="不適用就業保險",0,ROUND(F80*1%*70%,0))</f>
        <v>307</v>
      </c>
      <c r="N80" s="24">
        <f>ROUNDUP(F80*0.09%,0)</f>
        <v>40</v>
      </c>
      <c r="O80" s="24">
        <f>ROUNDUP(F80*0.025%,0)</f>
        <v>11</v>
      </c>
      <c r="P80" s="49">
        <f>SUM(L80:O80)</f>
        <v>2970</v>
      </c>
      <c r="Q80" s="29">
        <f>ROUND(G80*0.0491*0.3,0)</f>
        <v>1072</v>
      </c>
      <c r="R80" s="54">
        <f>ROUND(G80*0.0491*0.6*1.7,0)</f>
        <v>3646</v>
      </c>
    </row>
    <row r="81" spans="1:18" ht="16.5">
      <c r="A81" s="95"/>
      <c r="B81" s="112"/>
      <c r="C81" s="99"/>
      <c r="D81" s="99"/>
      <c r="E81" s="99"/>
      <c r="F81" s="83"/>
      <c r="G81" s="83"/>
      <c r="H81" s="23"/>
      <c r="I81" s="24"/>
      <c r="J81" s="24"/>
      <c r="K81" s="29"/>
      <c r="L81" s="24"/>
      <c r="M81" s="24"/>
      <c r="N81" s="24"/>
      <c r="O81" s="24"/>
      <c r="P81" s="49"/>
      <c r="Q81" s="29">
        <f>ROUND(G80*0.0491*0.3,0)</f>
        <v>1072</v>
      </c>
      <c r="R81" s="54">
        <f>ROUND(G80*0.0491*0.35*1.7,0)</f>
        <v>2127</v>
      </c>
    </row>
    <row r="82" spans="1:18" ht="16.5">
      <c r="A82" s="94" t="s">
        <v>115</v>
      </c>
      <c r="B82" s="111" t="s">
        <v>41</v>
      </c>
      <c r="C82" s="98">
        <v>72801</v>
      </c>
      <c r="D82" s="98">
        <v>76500</v>
      </c>
      <c r="E82" s="98">
        <v>76500</v>
      </c>
      <c r="F82" s="82">
        <v>43900</v>
      </c>
      <c r="G82" s="82">
        <v>76500</v>
      </c>
      <c r="H82" s="23">
        <f>ROUND(E82*6/100,0)</f>
        <v>4590</v>
      </c>
      <c r="I82" s="24">
        <f>ROUND(F82*8.5%*20%,0)</f>
        <v>746</v>
      </c>
      <c r="J82" s="24">
        <f>ROUND(F82*1%*20%,0)</f>
        <v>88</v>
      </c>
      <c r="K82" s="29">
        <f>SUM(I82:J82)</f>
        <v>834</v>
      </c>
      <c r="L82" s="24">
        <f>ROUND(F82*8.5%*70%,0)</f>
        <v>2612</v>
      </c>
      <c r="M82" s="24">
        <f>IF($M$12="不適用就業保險",0,ROUND(F82*1%*70%,0))</f>
        <v>307</v>
      </c>
      <c r="N82" s="24">
        <f>ROUNDUP(F82*0.09%,0)</f>
        <v>40</v>
      </c>
      <c r="O82" s="24">
        <f>ROUNDUP(F82*0.025%,0)</f>
        <v>11</v>
      </c>
      <c r="P82" s="49">
        <f>SUM(L82:O82)</f>
        <v>2970</v>
      </c>
      <c r="Q82" s="29">
        <f>ROUND(G82*0.0491*0.3,0)</f>
        <v>1127</v>
      </c>
      <c r="R82" s="54">
        <f>ROUND(G82*0.0491*0.6*1.7,0)</f>
        <v>3831</v>
      </c>
    </row>
    <row r="83" spans="1:18" ht="16.5">
      <c r="A83" s="95"/>
      <c r="B83" s="112"/>
      <c r="C83" s="99"/>
      <c r="D83" s="99"/>
      <c r="E83" s="99"/>
      <c r="F83" s="83"/>
      <c r="G83" s="83"/>
      <c r="H83" s="23"/>
      <c r="I83" s="24"/>
      <c r="J83" s="24"/>
      <c r="K83" s="29"/>
      <c r="L83" s="24"/>
      <c r="M83" s="24"/>
      <c r="N83" s="24"/>
      <c r="O83" s="24"/>
      <c r="P83" s="49"/>
      <c r="Q83" s="29">
        <f>ROUND(G82*0.0491*0.3,0)</f>
        <v>1127</v>
      </c>
      <c r="R83" s="54">
        <f>ROUND(G82*0.0491*0.35*1.7,0)</f>
        <v>2235</v>
      </c>
    </row>
    <row r="84" spans="1:18" ht="16.5">
      <c r="A84" s="94" t="s">
        <v>116</v>
      </c>
      <c r="B84" s="111" t="s">
        <v>42</v>
      </c>
      <c r="C84" s="98">
        <v>76501</v>
      </c>
      <c r="D84" s="98">
        <v>80200</v>
      </c>
      <c r="E84" s="98">
        <v>80200</v>
      </c>
      <c r="F84" s="82">
        <v>43900</v>
      </c>
      <c r="G84" s="82">
        <v>80200</v>
      </c>
      <c r="H84" s="23">
        <f>ROUND(E84*6/100,0)</f>
        <v>4812</v>
      </c>
      <c r="I84" s="24">
        <f>ROUND(F84*8.5%*20%,0)</f>
        <v>746</v>
      </c>
      <c r="J84" s="24">
        <f>ROUND(F84*1%*20%,0)</f>
        <v>88</v>
      </c>
      <c r="K84" s="29">
        <f>SUM(I84:J84)</f>
        <v>834</v>
      </c>
      <c r="L84" s="24">
        <f>ROUND(F84*8.5%*70%,0)</f>
        <v>2612</v>
      </c>
      <c r="M84" s="24">
        <f>IF($M$12="不適用就業保險",0,ROUND(F84*1%*70%,0))</f>
        <v>307</v>
      </c>
      <c r="N84" s="24">
        <f>ROUNDUP(F84*0.09%,0)</f>
        <v>40</v>
      </c>
      <c r="O84" s="24">
        <f>ROUNDUP(F84*0.025%,0)</f>
        <v>11</v>
      </c>
      <c r="P84" s="49">
        <f>SUM(L84:O84)</f>
        <v>2970</v>
      </c>
      <c r="Q84" s="29">
        <f>ROUND(G84*0.0491*0.3,0)</f>
        <v>1181</v>
      </c>
      <c r="R84" s="54">
        <f>ROUND(G84*0.0491*0.6*1.7,0)</f>
        <v>4017</v>
      </c>
    </row>
    <row r="85" spans="1:18" ht="16.5">
      <c r="A85" s="95"/>
      <c r="B85" s="112"/>
      <c r="C85" s="99"/>
      <c r="D85" s="99"/>
      <c r="E85" s="99"/>
      <c r="F85" s="83"/>
      <c r="G85" s="83"/>
      <c r="H85" s="23"/>
      <c r="I85" s="24"/>
      <c r="J85" s="24"/>
      <c r="K85" s="29"/>
      <c r="L85" s="24"/>
      <c r="M85" s="24"/>
      <c r="N85" s="24"/>
      <c r="O85" s="24"/>
      <c r="P85" s="49"/>
      <c r="Q85" s="29">
        <f>ROUND(G84*0.0491*0.3,0)</f>
        <v>1181</v>
      </c>
      <c r="R85" s="54">
        <f>ROUND(G84*0.0491*0.35*1.7,0)</f>
        <v>2343</v>
      </c>
    </row>
    <row r="86" spans="1:18" ht="16.5">
      <c r="A86" s="94" t="s">
        <v>117</v>
      </c>
      <c r="B86" s="111" t="s">
        <v>43</v>
      </c>
      <c r="C86" s="98">
        <v>80201</v>
      </c>
      <c r="D86" s="98">
        <v>83900</v>
      </c>
      <c r="E86" s="98">
        <v>83900</v>
      </c>
      <c r="F86" s="82">
        <v>43900</v>
      </c>
      <c r="G86" s="82">
        <v>83900</v>
      </c>
      <c r="H86" s="23">
        <f>ROUND(E86*6/100,0)</f>
        <v>5034</v>
      </c>
      <c r="I86" s="24">
        <f>ROUND(F86*8.5%*20%,0)</f>
        <v>746</v>
      </c>
      <c r="J86" s="24">
        <f>ROUND(F86*1%*20%,0)</f>
        <v>88</v>
      </c>
      <c r="K86" s="29">
        <f>SUM(I86:J86)</f>
        <v>834</v>
      </c>
      <c r="L86" s="24">
        <f>ROUND(F86*8.5%*70%,0)</f>
        <v>2612</v>
      </c>
      <c r="M86" s="24">
        <f>IF($M$12="不適用就業保險",0,ROUND(F86*1%*70%,0))</f>
        <v>307</v>
      </c>
      <c r="N86" s="24">
        <f>ROUNDUP(F86*0.09%,0)</f>
        <v>40</v>
      </c>
      <c r="O86" s="24">
        <f>ROUNDUP(F86*0.025%,0)</f>
        <v>11</v>
      </c>
      <c r="P86" s="49">
        <f>SUM(L86:O86)</f>
        <v>2970</v>
      </c>
      <c r="Q86" s="29">
        <f>ROUND(G86*0.0491*0.3,0)</f>
        <v>1236</v>
      </c>
      <c r="R86" s="54">
        <f>ROUND(G86*0.0491*0.6*1.7,0)</f>
        <v>4202</v>
      </c>
    </row>
    <row r="87" spans="1:18" ht="16.5">
      <c r="A87" s="95"/>
      <c r="B87" s="112"/>
      <c r="C87" s="99"/>
      <c r="D87" s="99"/>
      <c r="E87" s="99"/>
      <c r="F87" s="83"/>
      <c r="G87" s="83"/>
      <c r="H87" s="23"/>
      <c r="I87" s="24"/>
      <c r="J87" s="24"/>
      <c r="K87" s="29"/>
      <c r="L87" s="24"/>
      <c r="M87" s="24"/>
      <c r="N87" s="24"/>
      <c r="O87" s="24"/>
      <c r="P87" s="49"/>
      <c r="Q87" s="29">
        <f>ROUND(G86*0.0491*0.3,0)</f>
        <v>1236</v>
      </c>
      <c r="R87" s="54">
        <f>ROUND(G86*0.0491*0.35*1.7,0)</f>
        <v>2451</v>
      </c>
    </row>
    <row r="88" spans="1:18" ht="16.5">
      <c r="A88" s="94" t="s">
        <v>118</v>
      </c>
      <c r="B88" s="111" t="s">
        <v>44</v>
      </c>
      <c r="C88" s="98">
        <v>83901</v>
      </c>
      <c r="D88" s="98">
        <v>87600</v>
      </c>
      <c r="E88" s="98">
        <v>87600</v>
      </c>
      <c r="F88" s="82">
        <v>43900</v>
      </c>
      <c r="G88" s="82">
        <v>87600</v>
      </c>
      <c r="H88" s="23">
        <f>ROUND(E88*6/100,0)</f>
        <v>5256</v>
      </c>
      <c r="I88" s="24">
        <f>ROUND(F88*8.5%*20%,0)</f>
        <v>746</v>
      </c>
      <c r="J88" s="24">
        <f>ROUND(F88*1%*20%,0)</f>
        <v>88</v>
      </c>
      <c r="K88" s="29">
        <f>SUM(I88:J88)</f>
        <v>834</v>
      </c>
      <c r="L88" s="24">
        <f>ROUND(F88*8.5%*70%,0)</f>
        <v>2612</v>
      </c>
      <c r="M88" s="24">
        <f>IF($M$12="不適用就業保險",0,ROUND(F88*1%*70%,0))</f>
        <v>307</v>
      </c>
      <c r="N88" s="24">
        <f>ROUNDUP(F88*0.09%,0)</f>
        <v>40</v>
      </c>
      <c r="O88" s="24">
        <f>ROUNDUP(F88*0.025%,0)</f>
        <v>11</v>
      </c>
      <c r="P88" s="49">
        <f>SUM(L88:O88)</f>
        <v>2970</v>
      </c>
      <c r="Q88" s="29">
        <f>ROUND(G88*0.0491*0.3,0)</f>
        <v>1290</v>
      </c>
      <c r="R88" s="54">
        <f>ROUND(G88*0.0491*0.6*1.7,0)</f>
        <v>4387</v>
      </c>
    </row>
    <row r="89" spans="1:18" ht="16.5">
      <c r="A89" s="95"/>
      <c r="B89" s="112"/>
      <c r="C89" s="99"/>
      <c r="D89" s="99"/>
      <c r="E89" s="99"/>
      <c r="F89" s="83"/>
      <c r="G89" s="83"/>
      <c r="H89" s="23"/>
      <c r="I89" s="24"/>
      <c r="J89" s="24"/>
      <c r="K89" s="29"/>
      <c r="L89" s="24"/>
      <c r="M89" s="24"/>
      <c r="N89" s="24"/>
      <c r="O89" s="24"/>
      <c r="P89" s="49"/>
      <c r="Q89" s="29">
        <f>ROUND(G88*0.0491*0.3,0)</f>
        <v>1290</v>
      </c>
      <c r="R89" s="54">
        <f>ROUND(G88*0.0491*0.35*1.7,0)</f>
        <v>2559</v>
      </c>
    </row>
    <row r="90" spans="1:18" ht="16.5">
      <c r="A90" s="94" t="s">
        <v>119</v>
      </c>
      <c r="B90" s="111" t="s">
        <v>45</v>
      </c>
      <c r="C90" s="98">
        <v>87601</v>
      </c>
      <c r="D90" s="98">
        <v>92100</v>
      </c>
      <c r="E90" s="98">
        <v>92100</v>
      </c>
      <c r="F90" s="82">
        <v>43900</v>
      </c>
      <c r="G90" s="82">
        <v>92100</v>
      </c>
      <c r="H90" s="23">
        <f>ROUND(E90*6/100,0)</f>
        <v>5526</v>
      </c>
      <c r="I90" s="24">
        <f>ROUND(F90*8.5%*20%,0)</f>
        <v>746</v>
      </c>
      <c r="J90" s="24">
        <f>ROUND(F90*1%*20%,0)</f>
        <v>88</v>
      </c>
      <c r="K90" s="29">
        <f>SUM(I90:J90)</f>
        <v>834</v>
      </c>
      <c r="L90" s="24">
        <f>ROUND(F90*8.5%*70%,0)</f>
        <v>2612</v>
      </c>
      <c r="M90" s="24">
        <f>IF($M$12="不適用就業保險",0,ROUND(F90*1%*70%,0))</f>
        <v>307</v>
      </c>
      <c r="N90" s="24">
        <f>ROUNDUP(F90*0.09%,0)</f>
        <v>40</v>
      </c>
      <c r="O90" s="24">
        <f>ROUNDUP(F90*0.025%,0)</f>
        <v>11</v>
      </c>
      <c r="P90" s="49">
        <f>SUM(L90:O90)</f>
        <v>2970</v>
      </c>
      <c r="Q90" s="29">
        <f>ROUND(G90*0.0491*0.3,0)</f>
        <v>1357</v>
      </c>
      <c r="R90" s="54">
        <f>ROUND(G90*0.0491*0.6*1.7,0)</f>
        <v>4613</v>
      </c>
    </row>
    <row r="91" spans="1:18" ht="16.5">
      <c r="A91" s="95"/>
      <c r="B91" s="112"/>
      <c r="C91" s="99"/>
      <c r="D91" s="99"/>
      <c r="E91" s="99"/>
      <c r="F91" s="83"/>
      <c r="G91" s="83"/>
      <c r="H91" s="23"/>
      <c r="I91" s="24"/>
      <c r="J91" s="24"/>
      <c r="K91" s="29"/>
      <c r="L91" s="24"/>
      <c r="M91" s="24"/>
      <c r="N91" s="24"/>
      <c r="O91" s="24"/>
      <c r="P91" s="49"/>
      <c r="Q91" s="29">
        <f>ROUND(G90*0.0491*0.3,0)</f>
        <v>1357</v>
      </c>
      <c r="R91" s="54">
        <f>ROUND(G90*0.0491*0.35*1.7,0)</f>
        <v>2691</v>
      </c>
    </row>
    <row r="92" spans="1:18" ht="16.5">
      <c r="A92" s="94" t="s">
        <v>120</v>
      </c>
      <c r="B92" s="111" t="s">
        <v>46</v>
      </c>
      <c r="C92" s="98">
        <v>92101</v>
      </c>
      <c r="D92" s="98">
        <v>96600</v>
      </c>
      <c r="E92" s="98">
        <v>96600</v>
      </c>
      <c r="F92" s="82">
        <v>43900</v>
      </c>
      <c r="G92" s="82">
        <v>96600</v>
      </c>
      <c r="H92" s="23">
        <f>ROUND(E92*6/100,0)</f>
        <v>5796</v>
      </c>
      <c r="I92" s="24">
        <f>ROUND(F92*8.5%*20%,0)</f>
        <v>746</v>
      </c>
      <c r="J92" s="24">
        <f>ROUND(F92*1%*20%,0)</f>
        <v>88</v>
      </c>
      <c r="K92" s="29">
        <f>SUM(I92:J92)</f>
        <v>834</v>
      </c>
      <c r="L92" s="24">
        <f>ROUND(F92*8.5%*70%,0)</f>
        <v>2612</v>
      </c>
      <c r="M92" s="24">
        <f>IF($M$12="不適用就業保險",0,ROUND(F92*1%*70%,0))</f>
        <v>307</v>
      </c>
      <c r="N92" s="24">
        <f>ROUNDUP(F92*0.09%,0)</f>
        <v>40</v>
      </c>
      <c r="O92" s="24">
        <f>ROUNDUP(F92*0.025%,0)</f>
        <v>11</v>
      </c>
      <c r="P92" s="49">
        <f>SUM(L92:O92)</f>
        <v>2970</v>
      </c>
      <c r="Q92" s="29">
        <f>ROUND(G92*0.0491*0.3,0)</f>
        <v>1423</v>
      </c>
      <c r="R92" s="54">
        <f>ROUND(G92*0.0491*0.6*1.7,0)</f>
        <v>4838</v>
      </c>
    </row>
    <row r="93" spans="1:18" ht="16.5">
      <c r="A93" s="95"/>
      <c r="B93" s="112"/>
      <c r="C93" s="99"/>
      <c r="D93" s="99"/>
      <c r="E93" s="99"/>
      <c r="F93" s="83"/>
      <c r="G93" s="83"/>
      <c r="H93" s="23"/>
      <c r="I93" s="24"/>
      <c r="J93" s="24"/>
      <c r="K93" s="29"/>
      <c r="L93" s="24"/>
      <c r="M93" s="24"/>
      <c r="N93" s="24"/>
      <c r="O93" s="24"/>
      <c r="P93" s="49"/>
      <c r="Q93" s="29">
        <f>ROUND(G92*0.0491*0.3,0)</f>
        <v>1423</v>
      </c>
      <c r="R93" s="54">
        <f>ROUND(G92*0.0491*0.35*1.7,0)</f>
        <v>2822</v>
      </c>
    </row>
    <row r="94" spans="1:18" ht="16.5">
      <c r="A94" s="94" t="s">
        <v>121</v>
      </c>
      <c r="B94" s="111" t="s">
        <v>47</v>
      </c>
      <c r="C94" s="98">
        <v>96601</v>
      </c>
      <c r="D94" s="98">
        <v>101100</v>
      </c>
      <c r="E94" s="98">
        <v>101100</v>
      </c>
      <c r="F94" s="82">
        <v>43900</v>
      </c>
      <c r="G94" s="82">
        <v>101100</v>
      </c>
      <c r="H94" s="23">
        <f>ROUND(E94*6/100,0)</f>
        <v>6066</v>
      </c>
      <c r="I94" s="24">
        <f>ROUND(F94*8.5%*20%,0)</f>
        <v>746</v>
      </c>
      <c r="J94" s="24">
        <f>ROUND(F94*1%*20%,0)</f>
        <v>88</v>
      </c>
      <c r="K94" s="29">
        <f>SUM(I94:J94)</f>
        <v>834</v>
      </c>
      <c r="L94" s="24">
        <f>ROUND(F94*8.5%*70%,0)</f>
        <v>2612</v>
      </c>
      <c r="M94" s="24">
        <f>IF($M$12="不適用就業保險",0,ROUND(F94*1%*70%,0))</f>
        <v>307</v>
      </c>
      <c r="N94" s="24">
        <f>ROUNDUP(F94*0.09%,0)</f>
        <v>40</v>
      </c>
      <c r="O94" s="24">
        <f>ROUNDUP(F94*0.025%,0)</f>
        <v>11</v>
      </c>
      <c r="P94" s="49">
        <f>SUM(L94:O94)</f>
        <v>2970</v>
      </c>
      <c r="Q94" s="29">
        <f>ROUND(G94*0.0491*0.3,0)</f>
        <v>1489</v>
      </c>
      <c r="R94" s="54">
        <f>ROUND(G94*0.0491*0.6*1.7,0)</f>
        <v>5063</v>
      </c>
    </row>
    <row r="95" spans="1:18" ht="16.5">
      <c r="A95" s="95"/>
      <c r="B95" s="112"/>
      <c r="C95" s="99"/>
      <c r="D95" s="99"/>
      <c r="E95" s="99"/>
      <c r="F95" s="83"/>
      <c r="G95" s="83"/>
      <c r="H95" s="23"/>
      <c r="I95" s="24"/>
      <c r="J95" s="24"/>
      <c r="K95" s="29"/>
      <c r="L95" s="24"/>
      <c r="M95" s="24"/>
      <c r="N95" s="24"/>
      <c r="O95" s="24"/>
      <c r="P95" s="49"/>
      <c r="Q95" s="29">
        <f>ROUND(G94*0.0491*0.3,0)</f>
        <v>1489</v>
      </c>
      <c r="R95" s="54">
        <f>ROUND(G94*0.0491*0.35*1.7,0)</f>
        <v>2954</v>
      </c>
    </row>
    <row r="96" spans="1:18" ht="16.5">
      <c r="A96" s="94" t="s">
        <v>122</v>
      </c>
      <c r="B96" s="111" t="s">
        <v>48</v>
      </c>
      <c r="C96" s="98">
        <v>101101</v>
      </c>
      <c r="D96" s="98">
        <v>105600</v>
      </c>
      <c r="E96" s="98">
        <v>105600</v>
      </c>
      <c r="F96" s="82">
        <v>43900</v>
      </c>
      <c r="G96" s="82">
        <v>105600</v>
      </c>
      <c r="H96" s="23">
        <f>ROUND(E96*6/100,0)</f>
        <v>6336</v>
      </c>
      <c r="I96" s="24">
        <f>ROUND(F96*8.5%*20%,0)</f>
        <v>746</v>
      </c>
      <c r="J96" s="24">
        <f>ROUND(F96*1%*20%,0)</f>
        <v>88</v>
      </c>
      <c r="K96" s="29">
        <f>SUM(I96:J96)</f>
        <v>834</v>
      </c>
      <c r="L96" s="24">
        <f>ROUND(F96*8.5%*70%,0)</f>
        <v>2612</v>
      </c>
      <c r="M96" s="24">
        <f>IF($M$12="不適用就業保險",0,ROUND(F96*1%*70%,0))</f>
        <v>307</v>
      </c>
      <c r="N96" s="24">
        <f>ROUNDUP(F96*0.09%,0)</f>
        <v>40</v>
      </c>
      <c r="O96" s="24">
        <f>ROUNDUP(F96*0.025%,0)</f>
        <v>11</v>
      </c>
      <c r="P96" s="49">
        <f>SUM(L96:O96)</f>
        <v>2970</v>
      </c>
      <c r="Q96" s="29">
        <f>ROUND(G96*0.0491*0.3,0)</f>
        <v>1555</v>
      </c>
      <c r="R96" s="54">
        <f>ROUND(G96*0.0491*0.6*1.7,0)</f>
        <v>5289</v>
      </c>
    </row>
    <row r="97" spans="1:18" ht="16.5">
      <c r="A97" s="95"/>
      <c r="B97" s="112"/>
      <c r="C97" s="99"/>
      <c r="D97" s="99"/>
      <c r="E97" s="99"/>
      <c r="F97" s="83"/>
      <c r="G97" s="83"/>
      <c r="H97" s="23"/>
      <c r="I97" s="24"/>
      <c r="J97" s="24"/>
      <c r="K97" s="29"/>
      <c r="L97" s="24"/>
      <c r="M97" s="24"/>
      <c r="N97" s="24"/>
      <c r="O97" s="24"/>
      <c r="P97" s="49"/>
      <c r="Q97" s="29">
        <f>ROUND(G96*0.0491*0.3,0)</f>
        <v>1555</v>
      </c>
      <c r="R97" s="54">
        <f>ROUND(G96*0.0491*0.35*1.7,0)</f>
        <v>3085</v>
      </c>
    </row>
    <row r="98" spans="1:18" ht="16.5">
      <c r="A98" s="94" t="s">
        <v>123</v>
      </c>
      <c r="B98" s="111" t="s">
        <v>49</v>
      </c>
      <c r="C98" s="98">
        <v>105601</v>
      </c>
      <c r="D98" s="98">
        <v>110100</v>
      </c>
      <c r="E98" s="98">
        <v>110100</v>
      </c>
      <c r="F98" s="82">
        <v>43900</v>
      </c>
      <c r="G98" s="82">
        <v>110100</v>
      </c>
      <c r="H98" s="23">
        <f>ROUND(E98*6/100,0)</f>
        <v>6606</v>
      </c>
      <c r="I98" s="24">
        <f>ROUND(F98*8.5%*20%,0)</f>
        <v>746</v>
      </c>
      <c r="J98" s="24">
        <f>ROUND(F98*1%*20%,0)</f>
        <v>88</v>
      </c>
      <c r="K98" s="29">
        <f>SUM(I98:J98)</f>
        <v>834</v>
      </c>
      <c r="L98" s="24">
        <f>ROUND(F98*8.5%*70%,0)</f>
        <v>2612</v>
      </c>
      <c r="M98" s="24">
        <f>IF($M$12="不適用就業保險",0,ROUND(F98*1%*70%,0))</f>
        <v>307</v>
      </c>
      <c r="N98" s="24">
        <f>ROUNDUP(F98*0.09%,0)</f>
        <v>40</v>
      </c>
      <c r="O98" s="24">
        <f>ROUNDUP(F98*0.025%,0)</f>
        <v>11</v>
      </c>
      <c r="P98" s="49">
        <f>SUM(L98:O98)</f>
        <v>2970</v>
      </c>
      <c r="Q98" s="29">
        <f>ROUND(G98*0.0491*0.3,0)</f>
        <v>1622</v>
      </c>
      <c r="R98" s="54">
        <f>ROUND(G98*0.0491*0.6*1.7,0)</f>
        <v>5514</v>
      </c>
    </row>
    <row r="99" spans="1:18" ht="17.25" thickBot="1">
      <c r="A99" s="95"/>
      <c r="B99" s="112"/>
      <c r="C99" s="99"/>
      <c r="D99" s="99"/>
      <c r="E99" s="99"/>
      <c r="F99" s="83"/>
      <c r="G99" s="83"/>
      <c r="H99" s="23"/>
      <c r="I99" s="24"/>
      <c r="J99" s="24"/>
      <c r="K99" s="29"/>
      <c r="L99" s="24"/>
      <c r="M99" s="24"/>
      <c r="N99" s="24"/>
      <c r="O99" s="24"/>
      <c r="P99" s="49"/>
      <c r="Q99" s="29">
        <f>ROUND(G98*0.0491*0.3,0)</f>
        <v>1622</v>
      </c>
      <c r="R99" s="54">
        <f>ROUND(G98*0.0491*0.35*1.7,0)</f>
        <v>3217</v>
      </c>
    </row>
    <row r="100" spans="1:18" ht="16.5">
      <c r="A100" s="104" t="s">
        <v>0</v>
      </c>
      <c r="B100" s="106" t="s">
        <v>66</v>
      </c>
      <c r="C100" s="102" t="s">
        <v>63</v>
      </c>
      <c r="D100" s="102" t="s">
        <v>62</v>
      </c>
      <c r="E100" s="76" t="s">
        <v>1</v>
      </c>
      <c r="F100" s="76" t="s">
        <v>2</v>
      </c>
      <c r="G100" s="76" t="s">
        <v>3</v>
      </c>
      <c r="H100" s="74" t="s">
        <v>67</v>
      </c>
      <c r="I100" s="92" t="s">
        <v>68</v>
      </c>
      <c r="J100" s="93"/>
      <c r="K100" s="93"/>
      <c r="L100" s="93"/>
      <c r="M100" s="93"/>
      <c r="N100" s="93"/>
      <c r="O100" s="93"/>
      <c r="P100" s="93"/>
      <c r="Q100" s="90" t="s">
        <v>69</v>
      </c>
      <c r="R100" s="91"/>
    </row>
    <row r="101" spans="1:18" ht="16.5">
      <c r="A101" s="105"/>
      <c r="B101" s="107"/>
      <c r="C101" s="103"/>
      <c r="D101" s="103"/>
      <c r="E101" s="77"/>
      <c r="F101" s="77"/>
      <c r="G101" s="77"/>
      <c r="H101" s="75"/>
      <c r="I101" s="78" t="s">
        <v>4</v>
      </c>
      <c r="J101" s="79"/>
      <c r="K101" s="79"/>
      <c r="L101" s="80" t="s">
        <v>70</v>
      </c>
      <c r="M101" s="81"/>
      <c r="N101" s="81"/>
      <c r="O101" s="81"/>
      <c r="P101" s="81"/>
      <c r="Q101" s="86" t="s">
        <v>4</v>
      </c>
      <c r="R101" s="88" t="s">
        <v>5</v>
      </c>
    </row>
    <row r="102" spans="1:18" ht="43.5" customHeight="1">
      <c r="A102" s="105"/>
      <c r="B102" s="107"/>
      <c r="C102" s="103"/>
      <c r="D102" s="103"/>
      <c r="E102" s="77"/>
      <c r="F102" s="77"/>
      <c r="G102" s="77"/>
      <c r="H102" s="75"/>
      <c r="I102" s="2" t="s">
        <v>71</v>
      </c>
      <c r="J102" s="14" t="s">
        <v>72</v>
      </c>
      <c r="K102" s="59" t="s">
        <v>6</v>
      </c>
      <c r="L102" s="14" t="s">
        <v>71</v>
      </c>
      <c r="M102" s="3" t="s">
        <v>73</v>
      </c>
      <c r="N102" s="14" t="s">
        <v>7</v>
      </c>
      <c r="O102" s="14" t="s">
        <v>8</v>
      </c>
      <c r="P102" s="48" t="s">
        <v>9</v>
      </c>
      <c r="Q102" s="87"/>
      <c r="R102" s="89"/>
    </row>
    <row r="103" spans="1:18" ht="16.5">
      <c r="A103" s="94" t="s">
        <v>124</v>
      </c>
      <c r="B103" s="111" t="s">
        <v>50</v>
      </c>
      <c r="C103" s="98">
        <v>110101</v>
      </c>
      <c r="D103" s="98">
        <v>115500</v>
      </c>
      <c r="E103" s="98">
        <v>115500</v>
      </c>
      <c r="F103" s="82">
        <v>43900</v>
      </c>
      <c r="G103" s="82">
        <v>115500</v>
      </c>
      <c r="H103" s="23">
        <f>ROUND(E103*6/100,0)</f>
        <v>6930</v>
      </c>
      <c r="I103" s="24">
        <f>ROUND(F103*8.5%*20%,0)</f>
        <v>746</v>
      </c>
      <c r="J103" s="24">
        <f>ROUND(F103*1%*20%,0)</f>
        <v>88</v>
      </c>
      <c r="K103" s="29">
        <f>SUM(I103:J103)</f>
        <v>834</v>
      </c>
      <c r="L103" s="24">
        <f>ROUND(F103*8.5%*70%,0)</f>
        <v>2612</v>
      </c>
      <c r="M103" s="24">
        <f>IF($M$12="不適用就業保險",0,ROUND(F103*1%*70%,0))</f>
        <v>307</v>
      </c>
      <c r="N103" s="24">
        <f>ROUNDUP(F103*0.09%,0)</f>
        <v>40</v>
      </c>
      <c r="O103" s="24">
        <f>ROUNDUP(F103*0.025%,0)</f>
        <v>11</v>
      </c>
      <c r="P103" s="49">
        <f>SUM(L103:O103)</f>
        <v>2970</v>
      </c>
      <c r="Q103" s="29">
        <f>ROUND(G103*0.0491*0.3,0)</f>
        <v>1701</v>
      </c>
      <c r="R103" s="54">
        <f>ROUND(G103*0.0491*0.6*1.7,0)</f>
        <v>5784</v>
      </c>
    </row>
    <row r="104" spans="1:18" ht="16.5">
      <c r="A104" s="95"/>
      <c r="B104" s="112"/>
      <c r="C104" s="99"/>
      <c r="D104" s="99"/>
      <c r="E104" s="99"/>
      <c r="F104" s="83"/>
      <c r="G104" s="83"/>
      <c r="H104" s="23"/>
      <c r="I104" s="24"/>
      <c r="J104" s="24"/>
      <c r="K104" s="29"/>
      <c r="L104" s="24"/>
      <c r="M104" s="24"/>
      <c r="N104" s="24"/>
      <c r="O104" s="24"/>
      <c r="P104" s="49"/>
      <c r="Q104" s="29">
        <f>ROUND(G103*0.0491*0.3,0)</f>
        <v>1701</v>
      </c>
      <c r="R104" s="54">
        <f>ROUND(G103*0.0491*0.35*1.7,0)</f>
        <v>3374</v>
      </c>
    </row>
    <row r="105" spans="1:18" ht="16.5">
      <c r="A105" s="94" t="s">
        <v>125</v>
      </c>
      <c r="B105" s="111" t="s">
        <v>51</v>
      </c>
      <c r="C105" s="98">
        <v>115501</v>
      </c>
      <c r="D105" s="98">
        <v>120900</v>
      </c>
      <c r="E105" s="98">
        <v>120900</v>
      </c>
      <c r="F105" s="82">
        <v>43900</v>
      </c>
      <c r="G105" s="82">
        <v>120900</v>
      </c>
      <c r="H105" s="23">
        <f>ROUND(E105*6/100,0)</f>
        <v>7254</v>
      </c>
      <c r="I105" s="24">
        <f>ROUND(F105*8.5%*20%,0)</f>
        <v>746</v>
      </c>
      <c r="J105" s="24">
        <f>ROUND(F105*1%*20%,0)</f>
        <v>88</v>
      </c>
      <c r="K105" s="29">
        <f>SUM(I105:J105)</f>
        <v>834</v>
      </c>
      <c r="L105" s="24">
        <f>ROUND(F105*8.5%*70%,0)</f>
        <v>2612</v>
      </c>
      <c r="M105" s="24">
        <f>IF($M$12="不適用就業保險",0,ROUND(F105*1%*70%,0))</f>
        <v>307</v>
      </c>
      <c r="N105" s="24">
        <f>ROUNDUP(F105*0.09%,0)</f>
        <v>40</v>
      </c>
      <c r="O105" s="24">
        <f>ROUNDUP(F105*0.025%,0)</f>
        <v>11</v>
      </c>
      <c r="P105" s="49">
        <f>SUM(L105:O105)</f>
        <v>2970</v>
      </c>
      <c r="Q105" s="29">
        <f>ROUND(G105*0.0491*0.3,0)</f>
        <v>1781</v>
      </c>
      <c r="R105" s="54">
        <f>ROUND(G105*0.0491*0.6*1.7,0)</f>
        <v>6055</v>
      </c>
    </row>
    <row r="106" spans="1:18" ht="16.5">
      <c r="A106" s="95"/>
      <c r="B106" s="112"/>
      <c r="C106" s="99"/>
      <c r="D106" s="99"/>
      <c r="E106" s="99"/>
      <c r="F106" s="83"/>
      <c r="G106" s="83"/>
      <c r="H106" s="23"/>
      <c r="I106" s="24"/>
      <c r="J106" s="24"/>
      <c r="K106" s="29"/>
      <c r="L106" s="24"/>
      <c r="M106" s="24"/>
      <c r="N106" s="24"/>
      <c r="O106" s="24"/>
      <c r="P106" s="49"/>
      <c r="Q106" s="29">
        <f>ROUND(G105*0.0491*0.3,0)</f>
        <v>1781</v>
      </c>
      <c r="R106" s="54">
        <f>ROUND(G105*0.0491*0.35*1.7,0)</f>
        <v>3532</v>
      </c>
    </row>
    <row r="107" spans="1:18" ht="16.5">
      <c r="A107" s="94" t="s">
        <v>126</v>
      </c>
      <c r="B107" s="111" t="s">
        <v>52</v>
      </c>
      <c r="C107" s="98">
        <v>120901</v>
      </c>
      <c r="D107" s="98">
        <v>126300</v>
      </c>
      <c r="E107" s="98">
        <v>126300</v>
      </c>
      <c r="F107" s="82">
        <v>43900</v>
      </c>
      <c r="G107" s="82">
        <v>126300</v>
      </c>
      <c r="H107" s="23">
        <f>ROUND(E107*6/100,0)</f>
        <v>7578</v>
      </c>
      <c r="I107" s="24">
        <f>ROUND(F107*8.5%*20%,0)</f>
        <v>746</v>
      </c>
      <c r="J107" s="24">
        <f>ROUND(F107*1%*20%,0)</f>
        <v>88</v>
      </c>
      <c r="K107" s="29">
        <f>SUM(I107:J107)</f>
        <v>834</v>
      </c>
      <c r="L107" s="24">
        <f>ROUND(F107*8.5%*70%,0)</f>
        <v>2612</v>
      </c>
      <c r="M107" s="24">
        <f>IF($M$12="不適用就業保險",0,ROUND(F107*1%*70%,0))</f>
        <v>307</v>
      </c>
      <c r="N107" s="24">
        <f>ROUNDUP(F107*0.09%,0)</f>
        <v>40</v>
      </c>
      <c r="O107" s="24">
        <f>ROUNDUP(F107*0.025%,0)</f>
        <v>11</v>
      </c>
      <c r="P107" s="49">
        <f>SUM(L107:O107)</f>
        <v>2970</v>
      </c>
      <c r="Q107" s="29">
        <f>ROUND(G107*0.0491*0.3,0)</f>
        <v>1860</v>
      </c>
      <c r="R107" s="54">
        <f>ROUND(G107*0.0491*0.6*1.7,0)</f>
        <v>6325</v>
      </c>
    </row>
    <row r="108" spans="1:18" ht="16.5">
      <c r="A108" s="95"/>
      <c r="B108" s="112"/>
      <c r="C108" s="99"/>
      <c r="D108" s="99"/>
      <c r="E108" s="99"/>
      <c r="F108" s="83"/>
      <c r="G108" s="83"/>
      <c r="H108" s="23"/>
      <c r="I108" s="24"/>
      <c r="J108" s="24"/>
      <c r="K108" s="29"/>
      <c r="L108" s="24"/>
      <c r="M108" s="24"/>
      <c r="N108" s="24"/>
      <c r="O108" s="24"/>
      <c r="P108" s="49"/>
      <c r="Q108" s="29">
        <f>ROUND(G107*0.0491*0.3,0)</f>
        <v>1860</v>
      </c>
      <c r="R108" s="54">
        <f>ROUND(G107*0.0491*0.35*1.7,0)</f>
        <v>3690</v>
      </c>
    </row>
    <row r="109" spans="1:18" ht="16.5">
      <c r="A109" s="94" t="s">
        <v>127</v>
      </c>
      <c r="B109" s="111" t="s">
        <v>53</v>
      </c>
      <c r="C109" s="98">
        <v>126301</v>
      </c>
      <c r="D109" s="98">
        <v>131700</v>
      </c>
      <c r="E109" s="98">
        <v>131700</v>
      </c>
      <c r="F109" s="82">
        <v>43900</v>
      </c>
      <c r="G109" s="82">
        <v>131700</v>
      </c>
      <c r="H109" s="23">
        <f>ROUND(E109*6/100,0)</f>
        <v>7902</v>
      </c>
      <c r="I109" s="24">
        <f>ROUND(F109*8.5%*20%,0)</f>
        <v>746</v>
      </c>
      <c r="J109" s="24">
        <f>ROUND(F109*1%*20%,0)</f>
        <v>88</v>
      </c>
      <c r="K109" s="29">
        <f>SUM(I109:J109)</f>
        <v>834</v>
      </c>
      <c r="L109" s="24">
        <f>ROUND(F109*8.5%*70%,0)</f>
        <v>2612</v>
      </c>
      <c r="M109" s="24">
        <f>IF($M$12="不適用就業保險",0,ROUND(F109*1%*70%,0))</f>
        <v>307</v>
      </c>
      <c r="N109" s="24">
        <f>ROUNDUP(F109*0.09%,0)</f>
        <v>40</v>
      </c>
      <c r="O109" s="24">
        <f>ROUNDUP(F109*0.025%,0)</f>
        <v>11</v>
      </c>
      <c r="P109" s="49">
        <f>SUM(L109:O109)</f>
        <v>2970</v>
      </c>
      <c r="Q109" s="29">
        <f>ROUND(G109*0.0491*0.3,0)</f>
        <v>1940</v>
      </c>
      <c r="R109" s="54">
        <f>ROUND(G109*0.0491*0.6*1.7,0)</f>
        <v>6596</v>
      </c>
    </row>
    <row r="110" spans="1:18" ht="16.5">
      <c r="A110" s="95"/>
      <c r="B110" s="112"/>
      <c r="C110" s="99"/>
      <c r="D110" s="99"/>
      <c r="E110" s="99"/>
      <c r="F110" s="83"/>
      <c r="G110" s="83"/>
      <c r="H110" s="23"/>
      <c r="I110" s="24"/>
      <c r="J110" s="24"/>
      <c r="K110" s="29"/>
      <c r="L110" s="24"/>
      <c r="M110" s="24"/>
      <c r="N110" s="24"/>
      <c r="O110" s="24"/>
      <c r="P110" s="49"/>
      <c r="Q110" s="29">
        <f>ROUND(G109*0.0491*0.3,0)</f>
        <v>1940</v>
      </c>
      <c r="R110" s="54">
        <f>ROUND(G109*0.0491*0.35*1.7,0)</f>
        <v>3848</v>
      </c>
    </row>
    <row r="111" spans="1:18" ht="16.5">
      <c r="A111" s="94" t="s">
        <v>128</v>
      </c>
      <c r="B111" s="111" t="s">
        <v>54</v>
      </c>
      <c r="C111" s="98">
        <v>131701</v>
      </c>
      <c r="D111" s="98">
        <v>137100</v>
      </c>
      <c r="E111" s="98">
        <v>137100</v>
      </c>
      <c r="F111" s="82">
        <v>43900</v>
      </c>
      <c r="G111" s="82">
        <v>137100</v>
      </c>
      <c r="H111" s="23">
        <f>ROUND(E111*6/100,0)</f>
        <v>8226</v>
      </c>
      <c r="I111" s="24">
        <f>ROUND(F111*8.5%*20%,0)</f>
        <v>746</v>
      </c>
      <c r="J111" s="24">
        <f>ROUND(F111*1%*20%,0)</f>
        <v>88</v>
      </c>
      <c r="K111" s="29">
        <f>SUM(I111:J111)</f>
        <v>834</v>
      </c>
      <c r="L111" s="24">
        <f>ROUND(F111*8.5%*70%,0)</f>
        <v>2612</v>
      </c>
      <c r="M111" s="24">
        <f>IF($M$12="不適用就業保險",0,ROUND(F111*1%*70%,0))</f>
        <v>307</v>
      </c>
      <c r="N111" s="24">
        <f>ROUNDUP(F111*0.09%,0)</f>
        <v>40</v>
      </c>
      <c r="O111" s="24">
        <f>ROUNDUP(F111*0.025%,0)</f>
        <v>11</v>
      </c>
      <c r="P111" s="49">
        <f>SUM(L111:O111)</f>
        <v>2970</v>
      </c>
      <c r="Q111" s="29">
        <f>ROUND(G111*0.0491*0.3,0)</f>
        <v>2019</v>
      </c>
      <c r="R111" s="54">
        <f>ROUND(G111*0.0491*0.6*1.7,0)</f>
        <v>6866</v>
      </c>
    </row>
    <row r="112" spans="1:18" ht="16.5">
      <c r="A112" s="95"/>
      <c r="B112" s="112"/>
      <c r="C112" s="99"/>
      <c r="D112" s="99"/>
      <c r="E112" s="99"/>
      <c r="F112" s="83"/>
      <c r="G112" s="83"/>
      <c r="H112" s="23"/>
      <c r="I112" s="24"/>
      <c r="J112" s="24"/>
      <c r="K112" s="29"/>
      <c r="L112" s="24"/>
      <c r="M112" s="24"/>
      <c r="N112" s="24"/>
      <c r="O112" s="24"/>
      <c r="P112" s="49"/>
      <c r="Q112" s="29">
        <f>ROUND(G111*0.0491*0.3,0)</f>
        <v>2019</v>
      </c>
      <c r="R112" s="54">
        <f>ROUND(G111*0.0491*0.35*1.7,0)</f>
        <v>4005</v>
      </c>
    </row>
    <row r="113" spans="1:18" ht="16.5">
      <c r="A113" s="94" t="s">
        <v>129</v>
      </c>
      <c r="B113" s="111" t="s">
        <v>55</v>
      </c>
      <c r="C113" s="98">
        <v>137101</v>
      </c>
      <c r="D113" s="98">
        <v>142500</v>
      </c>
      <c r="E113" s="98">
        <v>142500</v>
      </c>
      <c r="F113" s="82">
        <v>43900</v>
      </c>
      <c r="G113" s="82">
        <v>142500</v>
      </c>
      <c r="H113" s="23">
        <f>ROUND(E113*6/100,0)</f>
        <v>8550</v>
      </c>
      <c r="I113" s="24">
        <f>ROUND(F113*8.5%*20%,0)</f>
        <v>746</v>
      </c>
      <c r="J113" s="24">
        <f>ROUND(F113*1%*20%,0)</f>
        <v>88</v>
      </c>
      <c r="K113" s="29">
        <f>SUM(I113:J113)</f>
        <v>834</v>
      </c>
      <c r="L113" s="24">
        <f>ROUND(F113*8.5%*70%,0)</f>
        <v>2612</v>
      </c>
      <c r="M113" s="24">
        <f>IF($M$12="不適用就業保險",0,ROUND(F113*1%*70%,0))</f>
        <v>307</v>
      </c>
      <c r="N113" s="24">
        <f>ROUNDUP(F113*0.09%,0)</f>
        <v>40</v>
      </c>
      <c r="O113" s="24">
        <f>ROUNDUP(F113*0.025%,0)</f>
        <v>11</v>
      </c>
      <c r="P113" s="49">
        <f>SUM(L113:O113)</f>
        <v>2970</v>
      </c>
      <c r="Q113" s="29">
        <f>ROUND(G113*0.0491*0.3,0)</f>
        <v>2099</v>
      </c>
      <c r="R113" s="54">
        <f>ROUND(G113*0.0491*0.6*1.7,0)</f>
        <v>7137</v>
      </c>
    </row>
    <row r="114" spans="1:18" ht="16.5">
      <c r="A114" s="95"/>
      <c r="B114" s="112"/>
      <c r="C114" s="99"/>
      <c r="D114" s="99"/>
      <c r="E114" s="99"/>
      <c r="F114" s="83"/>
      <c r="G114" s="83"/>
      <c r="H114" s="23"/>
      <c r="I114" s="24"/>
      <c r="J114" s="24"/>
      <c r="K114" s="29"/>
      <c r="L114" s="24"/>
      <c r="M114" s="24"/>
      <c r="N114" s="24"/>
      <c r="O114" s="24"/>
      <c r="P114" s="49"/>
      <c r="Q114" s="29">
        <f>ROUND(G113*0.0491*0.3,0)</f>
        <v>2099</v>
      </c>
      <c r="R114" s="54">
        <f>ROUND(G113*0.0491*0.35*1.7,0)</f>
        <v>4163</v>
      </c>
    </row>
    <row r="115" spans="1:18" ht="16.5">
      <c r="A115" s="94" t="s">
        <v>130</v>
      </c>
      <c r="B115" s="111" t="s">
        <v>56</v>
      </c>
      <c r="C115" s="98">
        <v>142501</v>
      </c>
      <c r="D115" s="98">
        <v>147900</v>
      </c>
      <c r="E115" s="98">
        <v>147900</v>
      </c>
      <c r="F115" s="82">
        <v>43900</v>
      </c>
      <c r="G115" s="82">
        <v>147900</v>
      </c>
      <c r="H115" s="23">
        <f>ROUND(E115*6/100,0)</f>
        <v>8874</v>
      </c>
      <c r="I115" s="24">
        <f>ROUND(F115*8.5%*20%,0)</f>
        <v>746</v>
      </c>
      <c r="J115" s="24">
        <f>ROUND(F115*1%*20%,0)</f>
        <v>88</v>
      </c>
      <c r="K115" s="29">
        <f>SUM(I115:J115)</f>
        <v>834</v>
      </c>
      <c r="L115" s="24">
        <f>ROUND(F115*8.5%*70%,0)</f>
        <v>2612</v>
      </c>
      <c r="M115" s="24">
        <f>IF($M$12="不適用就業保險",0,ROUND(F115*1%*70%,0))</f>
        <v>307</v>
      </c>
      <c r="N115" s="24">
        <f>ROUNDUP(F115*0.09%,0)</f>
        <v>40</v>
      </c>
      <c r="O115" s="24">
        <f>ROUNDUP(F115*0.025%,0)</f>
        <v>11</v>
      </c>
      <c r="P115" s="49">
        <f>SUM(L115:O115)</f>
        <v>2970</v>
      </c>
      <c r="Q115" s="29">
        <f>ROUND(G115*0.0491*0.3,0)</f>
        <v>2179</v>
      </c>
      <c r="R115" s="54">
        <f>ROUND(G115*0.0491*0.6*1.7,0)</f>
        <v>7407</v>
      </c>
    </row>
    <row r="116" spans="1:18" ht="16.5">
      <c r="A116" s="95"/>
      <c r="B116" s="112"/>
      <c r="C116" s="99"/>
      <c r="D116" s="99"/>
      <c r="E116" s="99"/>
      <c r="F116" s="83"/>
      <c r="G116" s="83"/>
      <c r="H116" s="23"/>
      <c r="I116" s="24"/>
      <c r="J116" s="24"/>
      <c r="K116" s="29"/>
      <c r="L116" s="24"/>
      <c r="M116" s="24"/>
      <c r="N116" s="24"/>
      <c r="O116" s="24"/>
      <c r="P116" s="49"/>
      <c r="Q116" s="29">
        <f>ROUND(G115*0.0491*0.3,0)</f>
        <v>2179</v>
      </c>
      <c r="R116" s="54">
        <f>ROUND(G115*0.0491*0.35*1.7,0)</f>
        <v>4321</v>
      </c>
    </row>
    <row r="117" spans="1:18" ht="16.5">
      <c r="A117" s="94" t="s">
        <v>84</v>
      </c>
      <c r="B117" s="111" t="s">
        <v>57</v>
      </c>
      <c r="C117" s="98">
        <v>147901</v>
      </c>
      <c r="D117" s="98">
        <v>150000</v>
      </c>
      <c r="E117" s="98">
        <v>150000</v>
      </c>
      <c r="F117" s="82">
        <v>43900</v>
      </c>
      <c r="G117" s="82">
        <v>150000</v>
      </c>
      <c r="H117" s="23">
        <f>ROUND(E117*6/100,0)</f>
        <v>9000</v>
      </c>
      <c r="I117" s="24">
        <f>ROUND(F117*8.5%*20%,0)</f>
        <v>746</v>
      </c>
      <c r="J117" s="24">
        <f>ROUND(F117*1%*20%,0)</f>
        <v>88</v>
      </c>
      <c r="K117" s="29">
        <f>SUM(I117:J117)</f>
        <v>834</v>
      </c>
      <c r="L117" s="24">
        <f>ROUND(F117*8.5%*70%,0)</f>
        <v>2612</v>
      </c>
      <c r="M117" s="24">
        <f>IF($M$12="不適用就業保險",0,ROUND(F117*1%*70%,0))</f>
        <v>307</v>
      </c>
      <c r="N117" s="24">
        <f>ROUNDUP(F117*0.09%,0)</f>
        <v>40</v>
      </c>
      <c r="O117" s="24">
        <f>ROUNDUP(F117*0.025%,0)</f>
        <v>11</v>
      </c>
      <c r="P117" s="49">
        <f>SUM(L117:O117)</f>
        <v>2970</v>
      </c>
      <c r="Q117" s="29">
        <f>ROUND(G117*0.0491*0.3,0)</f>
        <v>2210</v>
      </c>
      <c r="R117" s="54">
        <f>ROUND(G117*0.0491*0.6*1.7,0)</f>
        <v>7512</v>
      </c>
    </row>
    <row r="118" spans="1:18" ht="16.5">
      <c r="A118" s="95"/>
      <c r="B118" s="112"/>
      <c r="C118" s="99"/>
      <c r="D118" s="99"/>
      <c r="E118" s="99"/>
      <c r="F118" s="83"/>
      <c r="G118" s="83"/>
      <c r="H118" s="23"/>
      <c r="I118" s="24"/>
      <c r="J118" s="24"/>
      <c r="K118" s="29"/>
      <c r="L118" s="24"/>
      <c r="M118" s="24"/>
      <c r="N118" s="24"/>
      <c r="O118" s="24"/>
      <c r="P118" s="49"/>
      <c r="Q118" s="29">
        <f>ROUND(G117*0.0491*0.3,0)</f>
        <v>2210</v>
      </c>
      <c r="R118" s="54">
        <f>ROUND(G117*0.0491*0.35*1.7,0)</f>
        <v>4382</v>
      </c>
    </row>
    <row r="119" spans="1:18" ht="16.5">
      <c r="A119" s="94" t="s">
        <v>131</v>
      </c>
      <c r="B119" s="111" t="s">
        <v>58</v>
      </c>
      <c r="C119" s="98">
        <v>150001</v>
      </c>
      <c r="D119" s="98">
        <v>156400</v>
      </c>
      <c r="E119" s="98">
        <v>150000</v>
      </c>
      <c r="F119" s="82">
        <v>43900</v>
      </c>
      <c r="G119" s="82">
        <v>156400</v>
      </c>
      <c r="H119" s="23">
        <f>ROUND(E119*6/100,0)</f>
        <v>9000</v>
      </c>
      <c r="I119" s="24">
        <f>ROUND(F119*8.5%*20%,0)</f>
        <v>746</v>
      </c>
      <c r="J119" s="24">
        <f>ROUND(F119*1%*20%,0)</f>
        <v>88</v>
      </c>
      <c r="K119" s="29">
        <f>SUM(I119:J119)</f>
        <v>834</v>
      </c>
      <c r="L119" s="24">
        <f>ROUND(F119*8.5%*70%,0)</f>
        <v>2612</v>
      </c>
      <c r="M119" s="24">
        <f>IF($M$12="不適用就業保險",0,ROUND(F119*1%*70%,0))</f>
        <v>307</v>
      </c>
      <c r="N119" s="24">
        <f>ROUNDUP(F119*0.09%,0)</f>
        <v>40</v>
      </c>
      <c r="O119" s="24">
        <f>ROUNDUP(F119*0.025%,0)</f>
        <v>11</v>
      </c>
      <c r="P119" s="49">
        <f>SUM(L119:O119)</f>
        <v>2970</v>
      </c>
      <c r="Q119" s="29">
        <f>ROUND(G119*0.0491*0.3,0)</f>
        <v>2304</v>
      </c>
      <c r="R119" s="54">
        <f>ROUND(G119*0.0491*0.6*1.7,0)</f>
        <v>7833</v>
      </c>
    </row>
    <row r="120" spans="1:18" ht="16.5">
      <c r="A120" s="95"/>
      <c r="B120" s="112"/>
      <c r="C120" s="99"/>
      <c r="D120" s="99"/>
      <c r="E120" s="99"/>
      <c r="F120" s="83"/>
      <c r="G120" s="83"/>
      <c r="H120" s="23"/>
      <c r="I120" s="24"/>
      <c r="J120" s="24"/>
      <c r="K120" s="29"/>
      <c r="L120" s="24"/>
      <c r="M120" s="24"/>
      <c r="N120" s="24"/>
      <c r="O120" s="24"/>
      <c r="P120" s="49"/>
      <c r="Q120" s="29">
        <f>ROUND(G119*0.0491*0.3,0)</f>
        <v>2304</v>
      </c>
      <c r="R120" s="54">
        <f>ROUND(G119*0.0491*0.35*1.7,0)</f>
        <v>4569</v>
      </c>
    </row>
    <row r="121" spans="1:18" ht="16.5">
      <c r="A121" s="94" t="s">
        <v>132</v>
      </c>
      <c r="B121" s="111" t="s">
        <v>59</v>
      </c>
      <c r="C121" s="98">
        <v>156401</v>
      </c>
      <c r="D121" s="98">
        <v>162800</v>
      </c>
      <c r="E121" s="98">
        <v>150000</v>
      </c>
      <c r="F121" s="82">
        <v>43900</v>
      </c>
      <c r="G121" s="82">
        <v>162800</v>
      </c>
      <c r="H121" s="23">
        <f>ROUND(E121*6/100,0)</f>
        <v>9000</v>
      </c>
      <c r="I121" s="24">
        <f>ROUND(F121*8.5%*20%,0)</f>
        <v>746</v>
      </c>
      <c r="J121" s="24">
        <f>ROUND(F121*1%*20%,0)</f>
        <v>88</v>
      </c>
      <c r="K121" s="29">
        <f>SUM(I121:J121)</f>
        <v>834</v>
      </c>
      <c r="L121" s="24">
        <f>ROUND(F121*8.5%*70%,0)</f>
        <v>2612</v>
      </c>
      <c r="M121" s="24">
        <f>IF($M$12="不適用就業保險",0,ROUND(F121*1%*70%,0))</f>
        <v>307</v>
      </c>
      <c r="N121" s="24">
        <f>ROUNDUP(F121*0.09%,0)</f>
        <v>40</v>
      </c>
      <c r="O121" s="24">
        <f>ROUNDUP(F121*0.025%,0)</f>
        <v>11</v>
      </c>
      <c r="P121" s="49">
        <f>SUM(L121:O121)</f>
        <v>2970</v>
      </c>
      <c r="Q121" s="29">
        <f>ROUND(G121*0.0491*0.3,0)</f>
        <v>2398</v>
      </c>
      <c r="R121" s="54">
        <f>ROUND(G121*0.0491*0.6*1.7,0)</f>
        <v>8153</v>
      </c>
    </row>
    <row r="122" spans="1:18" ht="16.5">
      <c r="A122" s="95"/>
      <c r="B122" s="112"/>
      <c r="C122" s="99"/>
      <c r="D122" s="99"/>
      <c r="E122" s="99"/>
      <c r="F122" s="83"/>
      <c r="G122" s="83"/>
      <c r="H122" s="23"/>
      <c r="I122" s="24"/>
      <c r="J122" s="24"/>
      <c r="K122" s="29"/>
      <c r="L122" s="24"/>
      <c r="M122" s="24"/>
      <c r="N122" s="24"/>
      <c r="O122" s="24"/>
      <c r="P122" s="49"/>
      <c r="Q122" s="29">
        <f>ROUND(G121*0.0491*0.3,0)</f>
        <v>2398</v>
      </c>
      <c r="R122" s="54">
        <f>ROUND(G121*0.0491*0.35*1.7,0)</f>
        <v>4756</v>
      </c>
    </row>
    <row r="123" spans="1:18" ht="16.5">
      <c r="A123" s="94" t="s">
        <v>133</v>
      </c>
      <c r="B123" s="111" t="s">
        <v>60</v>
      </c>
      <c r="C123" s="98">
        <v>162801</v>
      </c>
      <c r="D123" s="98">
        <v>169200</v>
      </c>
      <c r="E123" s="98">
        <v>150000</v>
      </c>
      <c r="F123" s="82">
        <v>43900</v>
      </c>
      <c r="G123" s="82">
        <v>169200</v>
      </c>
      <c r="H123" s="23">
        <f>ROUND(E123*6/100,0)</f>
        <v>9000</v>
      </c>
      <c r="I123" s="24">
        <f>ROUND(F123*8.5%*20%,0)</f>
        <v>746</v>
      </c>
      <c r="J123" s="24">
        <f>ROUND(F123*1%*20%,0)</f>
        <v>88</v>
      </c>
      <c r="K123" s="29">
        <f>SUM(I123:J123)</f>
        <v>834</v>
      </c>
      <c r="L123" s="24">
        <f>ROUND(F123*8.5%*70%,0)</f>
        <v>2612</v>
      </c>
      <c r="M123" s="24">
        <f>IF($M$12="不適用就業保險",0,ROUND(F123*1%*70%,0))</f>
        <v>307</v>
      </c>
      <c r="N123" s="24">
        <f>ROUNDUP(F123*0.09%,0)</f>
        <v>40</v>
      </c>
      <c r="O123" s="24">
        <f>ROUNDUP(F123*0.025%,0)</f>
        <v>11</v>
      </c>
      <c r="P123" s="49">
        <f>SUM(L123:O123)</f>
        <v>2970</v>
      </c>
      <c r="Q123" s="29">
        <f>ROUND(G123*0.0491*0.3,0)</f>
        <v>2492</v>
      </c>
      <c r="R123" s="54">
        <f>ROUND(G123*0.0491*0.6*1.7,0)</f>
        <v>8474</v>
      </c>
    </row>
    <row r="124" spans="1:18" ht="16.5">
      <c r="A124" s="95"/>
      <c r="B124" s="112"/>
      <c r="C124" s="99"/>
      <c r="D124" s="99"/>
      <c r="E124" s="99"/>
      <c r="F124" s="83"/>
      <c r="G124" s="83"/>
      <c r="H124" s="23"/>
      <c r="I124" s="24"/>
      <c r="J124" s="24"/>
      <c r="K124" s="29"/>
      <c r="L124" s="24"/>
      <c r="M124" s="24"/>
      <c r="N124" s="24"/>
      <c r="O124" s="24"/>
      <c r="P124" s="49"/>
      <c r="Q124" s="29">
        <f>ROUND(G123*0.0491*0.3,0)</f>
        <v>2492</v>
      </c>
      <c r="R124" s="54">
        <f>ROUND(G123*0.0491*0.35*1.7,0)</f>
        <v>4943</v>
      </c>
    </row>
    <row r="125" spans="1:18" ht="16.5">
      <c r="A125" s="94" t="s">
        <v>134</v>
      </c>
      <c r="B125" s="111" t="s">
        <v>61</v>
      </c>
      <c r="C125" s="98">
        <v>169201</v>
      </c>
      <c r="D125" s="98">
        <v>175600</v>
      </c>
      <c r="E125" s="98">
        <v>150000</v>
      </c>
      <c r="F125" s="82">
        <v>43900</v>
      </c>
      <c r="G125" s="82">
        <v>175600</v>
      </c>
      <c r="H125" s="23">
        <f>ROUND(E125*6/100,0)</f>
        <v>9000</v>
      </c>
      <c r="I125" s="24">
        <f>ROUND(F125*8.5%*20%,0)</f>
        <v>746</v>
      </c>
      <c r="J125" s="24">
        <f>ROUND(F125*1%*20%,0)</f>
        <v>88</v>
      </c>
      <c r="K125" s="29">
        <f>SUM(I125:J125)</f>
        <v>834</v>
      </c>
      <c r="L125" s="24">
        <f>ROUND(F125*8.5%*70%,0)</f>
        <v>2612</v>
      </c>
      <c r="M125" s="24">
        <f>IF($M$12="不適用就業保險",0,ROUND(F125*1%*70%,0))</f>
        <v>307</v>
      </c>
      <c r="N125" s="24">
        <f>ROUNDUP(F125*0.09%,0)</f>
        <v>40</v>
      </c>
      <c r="O125" s="24">
        <f>ROUNDUP(F125*0.025%,0)</f>
        <v>11</v>
      </c>
      <c r="P125" s="49">
        <f>SUM(L125:O125)</f>
        <v>2970</v>
      </c>
      <c r="Q125" s="29">
        <f>ROUND(G125*0.0491*0.3,0)</f>
        <v>2587</v>
      </c>
      <c r="R125" s="54">
        <f>ROUND(G125*0.0491*0.6*1.7,0)</f>
        <v>8794</v>
      </c>
    </row>
    <row r="126" spans="1:18" ht="16.5">
      <c r="A126" s="95"/>
      <c r="B126" s="112"/>
      <c r="C126" s="99"/>
      <c r="D126" s="99"/>
      <c r="E126" s="99"/>
      <c r="F126" s="83"/>
      <c r="G126" s="83"/>
      <c r="H126" s="26"/>
      <c r="I126" s="27"/>
      <c r="J126" s="27"/>
      <c r="K126" s="31"/>
      <c r="L126" s="27"/>
      <c r="M126" s="27"/>
      <c r="N126" s="24"/>
      <c r="O126" s="27"/>
      <c r="P126" s="52"/>
      <c r="Q126" s="29">
        <f>ROUND(G125*0.0491*0.3,0)</f>
        <v>2587</v>
      </c>
      <c r="R126" s="54">
        <f>ROUND(G125*0.0491*0.35*1.7,0)</f>
        <v>5130</v>
      </c>
    </row>
    <row r="127" spans="1:18" ht="16.5">
      <c r="A127" s="94" t="s">
        <v>135</v>
      </c>
      <c r="B127" s="111" t="s">
        <v>136</v>
      </c>
      <c r="C127" s="98">
        <v>175601</v>
      </c>
      <c r="D127" s="98">
        <v>182000</v>
      </c>
      <c r="E127" s="98">
        <v>150000</v>
      </c>
      <c r="F127" s="82">
        <v>43900</v>
      </c>
      <c r="G127" s="82">
        <v>182000</v>
      </c>
      <c r="H127" s="26">
        <f>ROUND(E127*6/100,0)</f>
        <v>9000</v>
      </c>
      <c r="I127" s="24">
        <f>ROUND(F127*8.5%*20%,0)</f>
        <v>746</v>
      </c>
      <c r="J127" s="27">
        <f>ROUND(F127*1%*20%,0)</f>
        <v>88</v>
      </c>
      <c r="K127" s="31">
        <f>SUM(I127:J127)</f>
        <v>834</v>
      </c>
      <c r="L127" s="24">
        <f>ROUND(F127*8.5%*70%,0)</f>
        <v>2612</v>
      </c>
      <c r="M127" s="27">
        <f>IF($M$12="不適用就業保險",0,ROUND(F127*1%*70%,0))</f>
        <v>307</v>
      </c>
      <c r="N127" s="27">
        <f>ROUNDUP(F127*0.09%,0)</f>
        <v>40</v>
      </c>
      <c r="O127" s="27">
        <f>ROUNDUP(F127*0.025%,0)</f>
        <v>11</v>
      </c>
      <c r="P127" s="52">
        <f>SUM(L127:O127)</f>
        <v>2970</v>
      </c>
      <c r="Q127" s="31">
        <f>ROUND(G127*0.0491*0.3,0)</f>
        <v>2681</v>
      </c>
      <c r="R127" s="56">
        <f>ROUND(G127*0.0491*0.6*1.7,0)</f>
        <v>9115</v>
      </c>
    </row>
    <row r="128" spans="1:18" ht="17.25" thickBot="1">
      <c r="A128" s="108"/>
      <c r="B128" s="113"/>
      <c r="C128" s="109"/>
      <c r="D128" s="109"/>
      <c r="E128" s="109"/>
      <c r="F128" s="110"/>
      <c r="G128" s="110"/>
      <c r="H128" s="45"/>
      <c r="I128" s="46"/>
      <c r="J128" s="46"/>
      <c r="K128" s="47"/>
      <c r="L128" s="46"/>
      <c r="M128" s="46"/>
      <c r="N128" s="46"/>
      <c r="O128" s="46"/>
      <c r="P128" s="53"/>
      <c r="Q128" s="47">
        <f>ROUND(G127*0.0491*0.3,0)</f>
        <v>2681</v>
      </c>
      <c r="R128" s="57">
        <f>ROUND(G127*0.0491*0.35*1.7,0)</f>
        <v>5317</v>
      </c>
    </row>
    <row r="129" spans="1:18" ht="16.5">
      <c r="A129" s="15" t="s">
        <v>65</v>
      </c>
      <c r="B129" s="1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3"/>
      <c r="P129" s="13"/>
      <c r="Q129" s="13"/>
      <c r="R129" s="13"/>
    </row>
    <row r="130" spans="1:18" ht="16.5">
      <c r="A130" s="18" t="s">
        <v>74</v>
      </c>
      <c r="B130" s="1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 t="s">
        <v>178</v>
      </c>
      <c r="O130" s="13"/>
      <c r="P130" s="13"/>
      <c r="Q130" s="13"/>
      <c r="R130" s="13"/>
    </row>
    <row r="131" spans="1:18" ht="16.5">
      <c r="A131" s="18"/>
      <c r="B131" s="19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 t="s">
        <v>179</v>
      </c>
      <c r="O131" s="13"/>
      <c r="P131" s="13"/>
      <c r="Q131" s="13"/>
      <c r="R131" s="13"/>
    </row>
  </sheetData>
  <sheetProtection/>
  <mergeCells count="434">
    <mergeCell ref="A1:O1"/>
    <mergeCell ref="A3:O3"/>
    <mergeCell ref="A4:O4"/>
    <mergeCell ref="A5:O5"/>
    <mergeCell ref="A6:O6"/>
    <mergeCell ref="A7:O7"/>
    <mergeCell ref="A8:O8"/>
    <mergeCell ref="A10:A12"/>
    <mergeCell ref="B10:B12"/>
    <mergeCell ref="C10:C12"/>
    <mergeCell ref="D10:D12"/>
    <mergeCell ref="E10:E12"/>
    <mergeCell ref="F10:F12"/>
    <mergeCell ref="G10:G12"/>
    <mergeCell ref="H10:H12"/>
    <mergeCell ref="I10:P10"/>
    <mergeCell ref="Q10:R10"/>
    <mergeCell ref="I11:K11"/>
    <mergeCell ref="L11:P11"/>
    <mergeCell ref="Q11:Q12"/>
    <mergeCell ref="R11:R12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34:G36"/>
    <mergeCell ref="H34:H36"/>
    <mergeCell ref="I34:P34"/>
    <mergeCell ref="Q34:R34"/>
    <mergeCell ref="I35:K35"/>
    <mergeCell ref="L35:P35"/>
    <mergeCell ref="Q35:Q36"/>
    <mergeCell ref="R35:R36"/>
    <mergeCell ref="A34:A36"/>
    <mergeCell ref="B34:B36"/>
    <mergeCell ref="C34:C36"/>
    <mergeCell ref="D34:D36"/>
    <mergeCell ref="E34:E36"/>
    <mergeCell ref="F34:F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57:G58"/>
    <mergeCell ref="A59:A60"/>
    <mergeCell ref="B59:B60"/>
    <mergeCell ref="C59:C60"/>
    <mergeCell ref="D59:D60"/>
    <mergeCell ref="E59:E60"/>
    <mergeCell ref="A61:A62"/>
    <mergeCell ref="B61:B62"/>
    <mergeCell ref="F59:F60"/>
    <mergeCell ref="G59:G60"/>
    <mergeCell ref="A57:A58"/>
    <mergeCell ref="B57:B58"/>
    <mergeCell ref="C57:C58"/>
    <mergeCell ref="D57:D58"/>
    <mergeCell ref="E57:E58"/>
    <mergeCell ref="F57:F58"/>
    <mergeCell ref="A63:A64"/>
    <mergeCell ref="B63:B64"/>
    <mergeCell ref="C63:C64"/>
    <mergeCell ref="D63:D64"/>
    <mergeCell ref="E63:E64"/>
    <mergeCell ref="F63:F64"/>
    <mergeCell ref="C61:C62"/>
    <mergeCell ref="D61:D62"/>
    <mergeCell ref="E61:E62"/>
    <mergeCell ref="F61:F62"/>
    <mergeCell ref="H67:H69"/>
    <mergeCell ref="I67:P67"/>
    <mergeCell ref="G61:G62"/>
    <mergeCell ref="G63:G64"/>
    <mergeCell ref="Q67:R67"/>
    <mergeCell ref="I68:K68"/>
    <mergeCell ref="L68:P68"/>
    <mergeCell ref="Q68:Q69"/>
    <mergeCell ref="R68:R69"/>
    <mergeCell ref="G65:G66"/>
    <mergeCell ref="G67:G69"/>
    <mergeCell ref="A67:A69"/>
    <mergeCell ref="B67:B69"/>
    <mergeCell ref="C67:C69"/>
    <mergeCell ref="D67:D69"/>
    <mergeCell ref="E67:E69"/>
    <mergeCell ref="F67:F69"/>
    <mergeCell ref="A65:A66"/>
    <mergeCell ref="B65:B66"/>
    <mergeCell ref="C65:C66"/>
    <mergeCell ref="D65:D66"/>
    <mergeCell ref="E65:E66"/>
    <mergeCell ref="F65:F66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90:G91"/>
    <mergeCell ref="A92:A93"/>
    <mergeCell ref="B92:B93"/>
    <mergeCell ref="C92:C93"/>
    <mergeCell ref="D92:D93"/>
    <mergeCell ref="E92:E93"/>
    <mergeCell ref="A94:A95"/>
    <mergeCell ref="B94:B95"/>
    <mergeCell ref="F92:F93"/>
    <mergeCell ref="G92:G93"/>
    <mergeCell ref="A90:A91"/>
    <mergeCell ref="B90:B91"/>
    <mergeCell ref="C90:C91"/>
    <mergeCell ref="D90:D91"/>
    <mergeCell ref="E90:E91"/>
    <mergeCell ref="F90:F91"/>
    <mergeCell ref="A96:A97"/>
    <mergeCell ref="B96:B97"/>
    <mergeCell ref="C96:C97"/>
    <mergeCell ref="D96:D97"/>
    <mergeCell ref="E96:E97"/>
    <mergeCell ref="F96:F97"/>
    <mergeCell ref="C94:C95"/>
    <mergeCell ref="D94:D95"/>
    <mergeCell ref="E94:E95"/>
    <mergeCell ref="F94:F95"/>
    <mergeCell ref="H100:H102"/>
    <mergeCell ref="I100:P100"/>
    <mergeCell ref="G94:G95"/>
    <mergeCell ref="G96:G97"/>
    <mergeCell ref="Q100:R100"/>
    <mergeCell ref="I101:K101"/>
    <mergeCell ref="L101:P101"/>
    <mergeCell ref="Q101:Q102"/>
    <mergeCell ref="R101:R102"/>
    <mergeCell ref="G98:G99"/>
    <mergeCell ref="G100:G102"/>
    <mergeCell ref="A100:A102"/>
    <mergeCell ref="B100:B102"/>
    <mergeCell ref="C100:C102"/>
    <mergeCell ref="D100:D102"/>
    <mergeCell ref="E100:E102"/>
    <mergeCell ref="F100:F102"/>
    <mergeCell ref="A98:A99"/>
    <mergeCell ref="B98:B99"/>
    <mergeCell ref="C98:C99"/>
    <mergeCell ref="D98:D99"/>
    <mergeCell ref="E98:E99"/>
    <mergeCell ref="F98:F99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107:G108"/>
    <mergeCell ref="A109:A110"/>
    <mergeCell ref="B109:B110"/>
    <mergeCell ref="C109:C110"/>
    <mergeCell ref="D109:D110"/>
    <mergeCell ref="E109:E110"/>
    <mergeCell ref="A111:A112"/>
    <mergeCell ref="B111:B112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A117:A118"/>
    <mergeCell ref="B117:B118"/>
    <mergeCell ref="C117:C118"/>
    <mergeCell ref="D117:D118"/>
    <mergeCell ref="E117:E118"/>
    <mergeCell ref="G111:G112"/>
    <mergeCell ref="A113:A114"/>
    <mergeCell ref="B113:B114"/>
    <mergeCell ref="C113:C114"/>
    <mergeCell ref="D113:D114"/>
    <mergeCell ref="F115:F116"/>
    <mergeCell ref="C111:C112"/>
    <mergeCell ref="D111:D112"/>
    <mergeCell ref="E111:E112"/>
    <mergeCell ref="F111:F112"/>
    <mergeCell ref="G115:G116"/>
    <mergeCell ref="E113:E114"/>
    <mergeCell ref="F113:F114"/>
    <mergeCell ref="G113:G114"/>
    <mergeCell ref="G121:G122"/>
    <mergeCell ref="A119:A120"/>
    <mergeCell ref="B119:B120"/>
    <mergeCell ref="F117:F118"/>
    <mergeCell ref="G117:G118"/>
    <mergeCell ref="A115:A116"/>
    <mergeCell ref="B115:B116"/>
    <mergeCell ref="C115:C116"/>
    <mergeCell ref="D115:D116"/>
    <mergeCell ref="E115:E116"/>
    <mergeCell ref="A127:A128"/>
    <mergeCell ref="B127:B128"/>
    <mergeCell ref="C127:C128"/>
    <mergeCell ref="D127:D128"/>
    <mergeCell ref="E127:E128"/>
    <mergeCell ref="G119:G120"/>
    <mergeCell ref="A121:A122"/>
    <mergeCell ref="B121:B122"/>
    <mergeCell ref="C121:C122"/>
    <mergeCell ref="D121:D122"/>
    <mergeCell ref="A123:A124"/>
    <mergeCell ref="B123:B124"/>
    <mergeCell ref="C119:C120"/>
    <mergeCell ref="D119:D120"/>
    <mergeCell ref="E119:E120"/>
    <mergeCell ref="F119:F120"/>
    <mergeCell ref="E121:E122"/>
    <mergeCell ref="F121:F122"/>
    <mergeCell ref="C123:C124"/>
    <mergeCell ref="D123:D124"/>
    <mergeCell ref="A125:A126"/>
    <mergeCell ref="B125:B126"/>
    <mergeCell ref="C125:C126"/>
    <mergeCell ref="D125:D126"/>
    <mergeCell ref="E125:E126"/>
    <mergeCell ref="F125:F126"/>
    <mergeCell ref="E123:E124"/>
    <mergeCell ref="F123:F124"/>
    <mergeCell ref="F127:F128"/>
    <mergeCell ref="G123:G124"/>
    <mergeCell ref="G125:G126"/>
    <mergeCell ref="G127:G128"/>
  </mergeCells>
  <dataValidations count="1">
    <dataValidation type="list" allowBlank="1" showInputMessage="1" showErrorMessage="1" sqref="M12 M36 M69 M102">
      <formula1>"適用就業保險,不適用就業保險"</formula1>
    </dataValidation>
  </dataValidation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129"/>
  <sheetViews>
    <sheetView tabSelected="1" zoomScalePageLayoutView="0" workbookViewId="0" topLeftCell="A1">
      <selection activeCell="F117" sqref="F117:F118"/>
    </sheetView>
  </sheetViews>
  <sheetFormatPr defaultColWidth="9.00390625" defaultRowHeight="16.5"/>
  <cols>
    <col min="1" max="1" width="7.125" style="0" customWidth="1"/>
    <col min="2" max="2" width="15.25390625" style="0" customWidth="1"/>
    <col min="3" max="4" width="9.375" style="0" customWidth="1"/>
    <col min="5" max="5" width="9.625" style="0" customWidth="1"/>
    <col min="6" max="6" width="9.875" style="0" customWidth="1"/>
    <col min="7" max="7" width="9.125" style="0" customWidth="1"/>
    <col min="8" max="8" width="7.25390625" style="0" customWidth="1"/>
    <col min="9" max="9" width="5.625" style="0" customWidth="1"/>
    <col min="10" max="10" width="5.125" style="0" customWidth="1"/>
    <col min="11" max="11" width="5.75390625" style="0" customWidth="1"/>
    <col min="12" max="12" width="7.50390625" style="0" customWidth="1"/>
    <col min="13" max="13" width="7.125" style="0" customWidth="1"/>
    <col min="14" max="15" width="4.75390625" style="0" customWidth="1"/>
    <col min="16" max="16" width="7.50390625" style="0" customWidth="1"/>
    <col min="17" max="17" width="7.875" style="0" customWidth="1"/>
    <col min="18" max="18" width="7.375" style="0" customWidth="1"/>
  </cols>
  <sheetData>
    <row r="1" spans="1:18" ht="16.5">
      <c r="A1" s="73" t="s">
        <v>187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1"/>
      <c r="Q1" s="11"/>
      <c r="R1" s="11"/>
    </row>
    <row r="2" spans="1:18" ht="16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1"/>
      <c r="Q2" s="11"/>
      <c r="R2" s="11"/>
    </row>
    <row r="3" spans="1:18" ht="16.5">
      <c r="A3" s="114" t="s">
        <v>181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3"/>
      <c r="Q3" s="13"/>
      <c r="R3" s="13"/>
    </row>
    <row r="4" spans="1:18" ht="16.5">
      <c r="A4" s="114" t="s">
        <v>182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3"/>
      <c r="Q4" s="13"/>
      <c r="R4" s="13"/>
    </row>
    <row r="5" spans="1:18" ht="16.5">
      <c r="A5" s="114" t="s">
        <v>184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3"/>
      <c r="Q5" s="13"/>
      <c r="R5" s="13"/>
    </row>
    <row r="6" spans="1:18" ht="16.5">
      <c r="A6" s="114" t="s">
        <v>189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3"/>
      <c r="Q6" s="13"/>
      <c r="R6" s="13"/>
    </row>
    <row r="7" spans="1:18" ht="16.5">
      <c r="A7" s="114" t="s">
        <v>190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3"/>
      <c r="Q7" s="13"/>
      <c r="R7" s="13"/>
    </row>
    <row r="8" spans="1:18" ht="16.5">
      <c r="A8" s="114" t="s">
        <v>191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3"/>
      <c r="Q8" s="13"/>
      <c r="R8" s="13"/>
    </row>
    <row r="9" spans="1:18" ht="17.25" thickBo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3"/>
      <c r="Q9" s="13"/>
      <c r="R9" s="13"/>
    </row>
    <row r="10" spans="1:18" ht="16.5">
      <c r="A10" s="104" t="s">
        <v>0</v>
      </c>
      <c r="B10" s="106" t="s">
        <v>66</v>
      </c>
      <c r="C10" s="102" t="s">
        <v>63</v>
      </c>
      <c r="D10" s="102" t="s">
        <v>62</v>
      </c>
      <c r="E10" s="76" t="s">
        <v>1</v>
      </c>
      <c r="F10" s="76" t="s">
        <v>2</v>
      </c>
      <c r="G10" s="76" t="s">
        <v>3</v>
      </c>
      <c r="H10" s="74" t="s">
        <v>67</v>
      </c>
      <c r="I10" s="92" t="s">
        <v>68</v>
      </c>
      <c r="J10" s="93"/>
      <c r="K10" s="93"/>
      <c r="L10" s="93"/>
      <c r="M10" s="93"/>
      <c r="N10" s="93"/>
      <c r="O10" s="93"/>
      <c r="P10" s="93"/>
      <c r="Q10" s="90" t="s">
        <v>69</v>
      </c>
      <c r="R10" s="91"/>
    </row>
    <row r="11" spans="1:18" ht="16.5">
      <c r="A11" s="105"/>
      <c r="B11" s="107"/>
      <c r="C11" s="103"/>
      <c r="D11" s="103"/>
      <c r="E11" s="77"/>
      <c r="F11" s="77"/>
      <c r="G11" s="77"/>
      <c r="H11" s="75"/>
      <c r="I11" s="78" t="s">
        <v>4</v>
      </c>
      <c r="J11" s="79"/>
      <c r="K11" s="79"/>
      <c r="L11" s="80" t="s">
        <v>70</v>
      </c>
      <c r="M11" s="81"/>
      <c r="N11" s="81"/>
      <c r="O11" s="81"/>
      <c r="P11" s="81"/>
      <c r="Q11" s="120" t="s">
        <v>4</v>
      </c>
      <c r="R11" s="122" t="s">
        <v>5</v>
      </c>
    </row>
    <row r="12" spans="1:18" ht="43.5" customHeight="1">
      <c r="A12" s="105"/>
      <c r="B12" s="107"/>
      <c r="C12" s="103"/>
      <c r="D12" s="103"/>
      <c r="E12" s="77"/>
      <c r="F12" s="77"/>
      <c r="G12" s="77"/>
      <c r="H12" s="75"/>
      <c r="I12" s="2" t="s">
        <v>71</v>
      </c>
      <c r="J12" s="14" t="s">
        <v>72</v>
      </c>
      <c r="K12" s="70" t="s">
        <v>6</v>
      </c>
      <c r="L12" s="14" t="s">
        <v>71</v>
      </c>
      <c r="M12" s="3" t="s">
        <v>73</v>
      </c>
      <c r="N12" s="14" t="s">
        <v>7</v>
      </c>
      <c r="O12" s="14" t="s">
        <v>8</v>
      </c>
      <c r="P12" s="62" t="s">
        <v>9</v>
      </c>
      <c r="Q12" s="121"/>
      <c r="R12" s="123"/>
    </row>
    <row r="13" spans="1:18" ht="16.5">
      <c r="A13" s="43"/>
      <c r="B13" s="36" t="s">
        <v>85</v>
      </c>
      <c r="C13" s="22">
        <v>9901</v>
      </c>
      <c r="D13" s="22">
        <v>11100</v>
      </c>
      <c r="E13" s="22">
        <v>11100</v>
      </c>
      <c r="F13" s="22">
        <v>11100</v>
      </c>
      <c r="G13" s="22">
        <v>20008</v>
      </c>
      <c r="H13" s="23">
        <f>ROUND(E13*6/100,0)</f>
        <v>666</v>
      </c>
      <c r="I13" s="24">
        <f>ROUND(F13*9%*20%,0)</f>
        <v>200</v>
      </c>
      <c r="J13" s="24">
        <f>ROUND(F13*1%*20%,0)</f>
        <v>22</v>
      </c>
      <c r="K13" s="69">
        <f>SUM(I13:J13)</f>
        <v>222</v>
      </c>
      <c r="L13" s="24">
        <f>ROUND(F13*9%*70%,0)</f>
        <v>699</v>
      </c>
      <c r="M13" s="24">
        <f aca="true" t="shared" si="0" ref="M13:M51">IF($M$12="不適用就業保險",0,ROUND(F13*1%*70%,0))</f>
        <v>78</v>
      </c>
      <c r="N13" s="24">
        <f>ROUNDUP(F13*0.1%,1)</f>
        <v>11.1</v>
      </c>
      <c r="O13" s="24">
        <f>ROUNDUP(F13*0.025%,0)</f>
        <v>3</v>
      </c>
      <c r="P13" s="63">
        <f>SUM(L13:O13)</f>
        <v>791.1</v>
      </c>
      <c r="Q13" s="69"/>
      <c r="R13" s="66"/>
    </row>
    <row r="14" spans="1:18" ht="16.5">
      <c r="A14" s="94" t="s">
        <v>64</v>
      </c>
      <c r="B14" s="118">
        <v>20008</v>
      </c>
      <c r="C14" s="116"/>
      <c r="D14" s="116">
        <v>20008</v>
      </c>
      <c r="E14" s="116">
        <v>20008</v>
      </c>
      <c r="F14" s="116">
        <v>20008</v>
      </c>
      <c r="G14" s="116">
        <v>20008</v>
      </c>
      <c r="H14" s="23">
        <f>ROUND(E14*6/100,0)</f>
        <v>1200</v>
      </c>
      <c r="I14" s="24">
        <f>ROUND(F14*9%*20%,0)</f>
        <v>360</v>
      </c>
      <c r="J14" s="25">
        <f>ROUND(F14*1%*20%,0)</f>
        <v>40</v>
      </c>
      <c r="K14" s="69">
        <f>SUM(I14:J14)</f>
        <v>400</v>
      </c>
      <c r="L14" s="24">
        <f>ROUND(F14*9%*70%,0)</f>
        <v>1261</v>
      </c>
      <c r="M14" s="25">
        <f t="shared" si="0"/>
        <v>140</v>
      </c>
      <c r="N14" s="24">
        <f>ROUNDUP(F14*0.1%,1)</f>
        <v>20.1</v>
      </c>
      <c r="O14" s="24">
        <f>ROUNDUP(F14*0.025%,1)</f>
        <v>5.1</v>
      </c>
      <c r="P14" s="65">
        <f>SUM(L14:O14)</f>
        <v>1426.1999999999998</v>
      </c>
      <c r="Q14" s="69">
        <f>ROUND(G14*0.0469*0.3,0)</f>
        <v>282</v>
      </c>
      <c r="R14" s="66">
        <f>ROUND(G14*0.0469*0.6*1.61,0)</f>
        <v>906</v>
      </c>
    </row>
    <row r="15" spans="1:18" ht="16.5">
      <c r="A15" s="95"/>
      <c r="B15" s="119"/>
      <c r="C15" s="117"/>
      <c r="D15" s="117"/>
      <c r="E15" s="117"/>
      <c r="F15" s="117"/>
      <c r="G15" s="117"/>
      <c r="H15" s="23"/>
      <c r="I15" s="24"/>
      <c r="J15" s="25"/>
      <c r="K15" s="25"/>
      <c r="L15" s="24"/>
      <c r="M15" s="25"/>
      <c r="N15" s="24"/>
      <c r="O15" s="25"/>
      <c r="P15" s="25"/>
      <c r="Q15" s="24">
        <f>ROUND(G14*0.0469*0.3,0)</f>
        <v>282</v>
      </c>
      <c r="R15" s="67">
        <f>ROUND(G14*0.0469*0.35*1.61,0)</f>
        <v>529</v>
      </c>
    </row>
    <row r="16" spans="1:18" ht="16.5">
      <c r="A16" s="94" t="s">
        <v>137</v>
      </c>
      <c r="B16" s="111" t="s">
        <v>183</v>
      </c>
      <c r="C16" s="98">
        <v>20009</v>
      </c>
      <c r="D16" s="98">
        <v>20100</v>
      </c>
      <c r="E16" s="98">
        <v>20100</v>
      </c>
      <c r="F16" s="82">
        <v>20100</v>
      </c>
      <c r="G16" s="82">
        <v>20100</v>
      </c>
      <c r="H16" s="23">
        <f>ROUND(E16*6/100,0)</f>
        <v>1206</v>
      </c>
      <c r="I16" s="24">
        <f>ROUND(F16*9%*20%,0)</f>
        <v>362</v>
      </c>
      <c r="J16" s="24">
        <f>ROUND(F16*1%*20%,0)</f>
        <v>40</v>
      </c>
      <c r="K16" s="69">
        <f>SUM(I16:J16)</f>
        <v>402</v>
      </c>
      <c r="L16" s="24">
        <f>ROUND(F16*9%*70%,0)</f>
        <v>1266</v>
      </c>
      <c r="M16" s="24">
        <f t="shared" si="0"/>
        <v>141</v>
      </c>
      <c r="N16" s="24">
        <f>ROUNDUP(F16*0.1%,1)</f>
        <v>20.1</v>
      </c>
      <c r="O16" s="24">
        <f>ROUNDUP(F16*0.025%,1)</f>
        <v>5.1</v>
      </c>
      <c r="P16" s="63">
        <f>SUM(L16:O16)</f>
        <v>1432.1999999999998</v>
      </c>
      <c r="Q16" s="69">
        <f>ROUND(G16*0.0469*0.3,0)</f>
        <v>283</v>
      </c>
      <c r="R16" s="66">
        <f>ROUND(G16*0.0469*0.6*1.61,0)</f>
        <v>911</v>
      </c>
    </row>
    <row r="17" spans="1:18" ht="16.5">
      <c r="A17" s="95"/>
      <c r="B17" s="112"/>
      <c r="C17" s="99"/>
      <c r="D17" s="99"/>
      <c r="E17" s="99"/>
      <c r="F17" s="83"/>
      <c r="G17" s="83"/>
      <c r="H17" s="23"/>
      <c r="I17" s="24"/>
      <c r="J17" s="24"/>
      <c r="K17" s="25"/>
      <c r="L17" s="24"/>
      <c r="M17" s="25"/>
      <c r="N17" s="24"/>
      <c r="O17" s="25"/>
      <c r="P17" s="25"/>
      <c r="Q17" s="24">
        <f>ROUND(G16*0.0469*0.3,0)</f>
        <v>283</v>
      </c>
      <c r="R17" s="67">
        <f>ROUND(G16*0.0469*0.35*1.61,0)</f>
        <v>531</v>
      </c>
    </row>
    <row r="18" spans="1:18" ht="16.5">
      <c r="A18" s="94" t="s">
        <v>86</v>
      </c>
      <c r="B18" s="111" t="s">
        <v>13</v>
      </c>
      <c r="C18" s="98">
        <v>20101</v>
      </c>
      <c r="D18" s="98">
        <v>21000</v>
      </c>
      <c r="E18" s="98">
        <v>21000</v>
      </c>
      <c r="F18" s="82">
        <v>21000</v>
      </c>
      <c r="G18" s="82">
        <v>21000</v>
      </c>
      <c r="H18" s="23">
        <f>ROUND(E18*6/100,0)</f>
        <v>1260</v>
      </c>
      <c r="I18" s="24">
        <f>ROUND(F18*9%*20%,0)</f>
        <v>378</v>
      </c>
      <c r="J18" s="24">
        <f>ROUND(F18*1%*20%,0)</f>
        <v>42</v>
      </c>
      <c r="K18" s="69">
        <f>SUM(I18:J18)</f>
        <v>420</v>
      </c>
      <c r="L18" s="24">
        <f>ROUND(F18*9%*70%,0)</f>
        <v>1323</v>
      </c>
      <c r="M18" s="24">
        <f t="shared" si="0"/>
        <v>147</v>
      </c>
      <c r="N18" s="24">
        <f>ROUNDUP(F18*0.1%,1)</f>
        <v>21</v>
      </c>
      <c r="O18" s="24">
        <f>ROUNDUP(F18*0.025%,1)</f>
        <v>5.3</v>
      </c>
      <c r="P18" s="63">
        <f>SUM(L18:O18)</f>
        <v>1496.3</v>
      </c>
      <c r="Q18" s="69">
        <f>ROUND(G18*0.0469*0.3,0)</f>
        <v>295</v>
      </c>
      <c r="R18" s="66">
        <f>ROUND(G18*0.0469*0.6*1.61,0)</f>
        <v>951</v>
      </c>
    </row>
    <row r="19" spans="1:18" ht="16.5">
      <c r="A19" s="95"/>
      <c r="B19" s="112"/>
      <c r="C19" s="99"/>
      <c r="D19" s="99"/>
      <c r="E19" s="99"/>
      <c r="F19" s="83"/>
      <c r="G19" s="83"/>
      <c r="H19" s="23"/>
      <c r="I19" s="24"/>
      <c r="J19" s="24"/>
      <c r="K19" s="25"/>
      <c r="L19" s="24"/>
      <c r="M19" s="25"/>
      <c r="N19" s="24"/>
      <c r="O19" s="25"/>
      <c r="P19" s="25"/>
      <c r="Q19" s="24">
        <f>ROUND(G18*0.0469*0.3,0)</f>
        <v>295</v>
      </c>
      <c r="R19" s="67">
        <f>ROUND(G18*0.0469*0.35*1.61,0)</f>
        <v>555</v>
      </c>
    </row>
    <row r="20" spans="1:18" ht="16.5">
      <c r="A20" s="94" t="s">
        <v>87</v>
      </c>
      <c r="B20" s="111" t="s">
        <v>14</v>
      </c>
      <c r="C20" s="98">
        <v>21001</v>
      </c>
      <c r="D20" s="98">
        <v>21900</v>
      </c>
      <c r="E20" s="98">
        <v>21900</v>
      </c>
      <c r="F20" s="82">
        <v>21900</v>
      </c>
      <c r="G20" s="82">
        <v>21900</v>
      </c>
      <c r="H20" s="23">
        <f>ROUND(E20*6/100,0)</f>
        <v>1314</v>
      </c>
      <c r="I20" s="24">
        <f>ROUND(F20*9%*20%,0)</f>
        <v>394</v>
      </c>
      <c r="J20" s="24">
        <f>ROUND(F20*1%*20%,0)</f>
        <v>44</v>
      </c>
      <c r="K20" s="69">
        <f>SUM(I20:J20)</f>
        <v>438</v>
      </c>
      <c r="L20" s="24">
        <f>ROUND(F20*9%*70%,0)</f>
        <v>1380</v>
      </c>
      <c r="M20" s="24">
        <f t="shared" si="0"/>
        <v>153</v>
      </c>
      <c r="N20" s="24">
        <f>ROUNDUP(F20*0.1%,1)</f>
        <v>21.9</v>
      </c>
      <c r="O20" s="24">
        <v>5</v>
      </c>
      <c r="P20" s="63">
        <f>SUM(L20:O20)</f>
        <v>1559.9</v>
      </c>
      <c r="Q20" s="69">
        <f>ROUND(G20*0.0469*0.3,0)</f>
        <v>308</v>
      </c>
      <c r="R20" s="66">
        <f>ROUND(G20*0.0469*0.6*1.61,0)</f>
        <v>992</v>
      </c>
    </row>
    <row r="21" spans="1:18" ht="16.5">
      <c r="A21" s="95"/>
      <c r="B21" s="112"/>
      <c r="C21" s="99"/>
      <c r="D21" s="99"/>
      <c r="E21" s="99"/>
      <c r="F21" s="83"/>
      <c r="G21" s="83"/>
      <c r="H21" s="23"/>
      <c r="I21" s="24"/>
      <c r="J21" s="24"/>
      <c r="K21" s="25"/>
      <c r="L21" s="24"/>
      <c r="M21" s="25"/>
      <c r="N21" s="24"/>
      <c r="O21" s="25"/>
      <c r="P21" s="25"/>
      <c r="Q21" s="24">
        <f>ROUND(G20*0.0469*0.3,0)</f>
        <v>308</v>
      </c>
      <c r="R21" s="67">
        <f>ROUND(G20*0.0469*0.35*1.61,0)</f>
        <v>579</v>
      </c>
    </row>
    <row r="22" spans="1:18" ht="16.5">
      <c r="A22" s="94" t="s">
        <v>88</v>
      </c>
      <c r="B22" s="111" t="s">
        <v>15</v>
      </c>
      <c r="C22" s="98">
        <v>21901</v>
      </c>
      <c r="D22" s="98">
        <v>22800</v>
      </c>
      <c r="E22" s="98">
        <v>22800</v>
      </c>
      <c r="F22" s="82">
        <v>22800</v>
      </c>
      <c r="G22" s="82">
        <v>22800</v>
      </c>
      <c r="H22" s="23">
        <f>ROUND(E22*6/100,0)</f>
        <v>1368</v>
      </c>
      <c r="I22" s="24">
        <f>ROUND(F22*9%*20%,0)</f>
        <v>410</v>
      </c>
      <c r="J22" s="24">
        <f>ROUND(F22*1%*20%,0)</f>
        <v>46</v>
      </c>
      <c r="K22" s="69">
        <f>SUM(I22:J22)</f>
        <v>456</v>
      </c>
      <c r="L22" s="24">
        <f>ROUND(F22*9%*70%,0)</f>
        <v>1436</v>
      </c>
      <c r="M22" s="24">
        <f t="shared" si="0"/>
        <v>160</v>
      </c>
      <c r="N22" s="24">
        <f>ROUNDUP(F22*0.1%,1)</f>
        <v>22.8</v>
      </c>
      <c r="O22" s="24">
        <v>6</v>
      </c>
      <c r="P22" s="63">
        <f>SUM(L22:O22)</f>
        <v>1624.8</v>
      </c>
      <c r="Q22" s="69">
        <f>ROUND(G22*0.0469*0.3,0)</f>
        <v>321</v>
      </c>
      <c r="R22" s="66">
        <f>ROUND(G22*0.0469*0.6*1.61,0)</f>
        <v>1033</v>
      </c>
    </row>
    <row r="23" spans="1:18" ht="16.5">
      <c r="A23" s="95"/>
      <c r="B23" s="112"/>
      <c r="C23" s="99"/>
      <c r="D23" s="99"/>
      <c r="E23" s="99"/>
      <c r="F23" s="83"/>
      <c r="G23" s="83"/>
      <c r="H23" s="23"/>
      <c r="I23" s="24"/>
      <c r="J23" s="24"/>
      <c r="K23" s="25"/>
      <c r="L23" s="24"/>
      <c r="M23" s="25"/>
      <c r="N23" s="24"/>
      <c r="O23" s="25"/>
      <c r="P23" s="25"/>
      <c r="Q23" s="24">
        <f>ROUND(G22*0.0469*0.3,0)</f>
        <v>321</v>
      </c>
      <c r="R23" s="67">
        <f>ROUND(G22*0.0469*0.35*1.61,0)</f>
        <v>603</v>
      </c>
    </row>
    <row r="24" spans="1:18" ht="16.5">
      <c r="A24" s="94" t="s">
        <v>89</v>
      </c>
      <c r="B24" s="111" t="s">
        <v>16</v>
      </c>
      <c r="C24" s="98">
        <v>22801</v>
      </c>
      <c r="D24" s="98">
        <v>24000</v>
      </c>
      <c r="E24" s="98">
        <v>24000</v>
      </c>
      <c r="F24" s="82">
        <v>24000</v>
      </c>
      <c r="G24" s="82">
        <v>24000</v>
      </c>
      <c r="H24" s="23">
        <f>ROUND(E24*6/100,0)</f>
        <v>1440</v>
      </c>
      <c r="I24" s="24">
        <f>ROUND(F24*9%*20%,0)</f>
        <v>432</v>
      </c>
      <c r="J24" s="24">
        <f>ROUND(F24*1%*20%,0)</f>
        <v>48</v>
      </c>
      <c r="K24" s="69">
        <f>SUM(I24:J24)</f>
        <v>480</v>
      </c>
      <c r="L24" s="24">
        <f>ROUND(F24*9%*70%,0)</f>
        <v>1512</v>
      </c>
      <c r="M24" s="24">
        <f t="shared" si="0"/>
        <v>168</v>
      </c>
      <c r="N24" s="24">
        <f>ROUNDUP(F24*0.1%,1)</f>
        <v>24</v>
      </c>
      <c r="O24" s="24">
        <f>ROUNDUP(F24*0.025%,0)</f>
        <v>6</v>
      </c>
      <c r="P24" s="63">
        <f>SUM(L24:O24)</f>
        <v>1710</v>
      </c>
      <c r="Q24" s="69">
        <f>ROUND(G24*0.0469*0.3,0)</f>
        <v>338</v>
      </c>
      <c r="R24" s="66">
        <f>ROUND(G24*0.0469*0.6*1.61,0)</f>
        <v>1087</v>
      </c>
    </row>
    <row r="25" spans="1:18" ht="16.5">
      <c r="A25" s="95"/>
      <c r="B25" s="112"/>
      <c r="C25" s="99"/>
      <c r="D25" s="99"/>
      <c r="E25" s="99"/>
      <c r="F25" s="83"/>
      <c r="G25" s="83"/>
      <c r="H25" s="23"/>
      <c r="I25" s="24"/>
      <c r="J25" s="24"/>
      <c r="K25" s="25"/>
      <c r="L25" s="24"/>
      <c r="M25" s="25"/>
      <c r="N25" s="24"/>
      <c r="O25" s="25"/>
      <c r="P25" s="25"/>
      <c r="Q25" s="24">
        <f>ROUND(G24*0.0469*0.3,0)</f>
        <v>338</v>
      </c>
      <c r="R25" s="67">
        <f>ROUND(G24*0.0469*0.35*1.61,0)</f>
        <v>634</v>
      </c>
    </row>
    <row r="26" spans="1:18" ht="16.5">
      <c r="A26" s="94" t="s">
        <v>90</v>
      </c>
      <c r="B26" s="111" t="s">
        <v>17</v>
      </c>
      <c r="C26" s="98">
        <v>24001</v>
      </c>
      <c r="D26" s="98">
        <v>25200</v>
      </c>
      <c r="E26" s="98">
        <v>25200</v>
      </c>
      <c r="F26" s="82">
        <v>25200</v>
      </c>
      <c r="G26" s="82">
        <v>25200</v>
      </c>
      <c r="H26" s="23">
        <f>ROUND(E26*6/100,0)</f>
        <v>1512</v>
      </c>
      <c r="I26" s="24">
        <f>ROUND(F26*9%*20%,0)</f>
        <v>454</v>
      </c>
      <c r="J26" s="24">
        <f>ROUND(F26*1%*20%,0)</f>
        <v>50</v>
      </c>
      <c r="K26" s="69">
        <f>SUM(I26:J26)</f>
        <v>504</v>
      </c>
      <c r="L26" s="24">
        <f>ROUND(F26*9%*70%,0)</f>
        <v>1588</v>
      </c>
      <c r="M26" s="24">
        <f t="shared" si="0"/>
        <v>176</v>
      </c>
      <c r="N26" s="24">
        <f>ROUNDUP(F26*0.1%,1)</f>
        <v>25.2</v>
      </c>
      <c r="O26" s="24">
        <v>6</v>
      </c>
      <c r="P26" s="63">
        <f>SUM(L26:O26)</f>
        <v>1795.2</v>
      </c>
      <c r="Q26" s="69">
        <f>ROUND(G26*0.0469*0.3,0)</f>
        <v>355</v>
      </c>
      <c r="R26" s="66">
        <f>ROUND(G26*0.0469*0.6*1.61,0)</f>
        <v>1142</v>
      </c>
    </row>
    <row r="27" spans="1:18" ht="16.5">
      <c r="A27" s="95"/>
      <c r="B27" s="112"/>
      <c r="C27" s="99"/>
      <c r="D27" s="99"/>
      <c r="E27" s="99"/>
      <c r="F27" s="83"/>
      <c r="G27" s="83"/>
      <c r="H27" s="23"/>
      <c r="I27" s="24"/>
      <c r="J27" s="24"/>
      <c r="K27" s="25"/>
      <c r="L27" s="24"/>
      <c r="M27" s="25"/>
      <c r="N27" s="24"/>
      <c r="O27" s="25"/>
      <c r="P27" s="25"/>
      <c r="Q27" s="24">
        <f>ROUND(G26*0.0469*0.3,0)</f>
        <v>355</v>
      </c>
      <c r="R27" s="67">
        <f>ROUND(G26*0.0469*0.35*1.61,0)</f>
        <v>666</v>
      </c>
    </row>
    <row r="28" spans="1:18" ht="16.5">
      <c r="A28" s="94" t="s">
        <v>91</v>
      </c>
      <c r="B28" s="111" t="s">
        <v>18</v>
      </c>
      <c r="C28" s="98">
        <v>25201</v>
      </c>
      <c r="D28" s="98">
        <v>26400</v>
      </c>
      <c r="E28" s="98">
        <v>26400</v>
      </c>
      <c r="F28" s="82">
        <v>26400</v>
      </c>
      <c r="G28" s="82">
        <v>26400</v>
      </c>
      <c r="H28" s="23">
        <f>ROUND(E28*6/100,0)</f>
        <v>1584</v>
      </c>
      <c r="I28" s="24">
        <f>ROUND(F28*9%*20%,0)</f>
        <v>475</v>
      </c>
      <c r="J28" s="24">
        <f>ROUND(F28*1%*20%,0)</f>
        <v>53</v>
      </c>
      <c r="K28" s="69">
        <f>SUM(I28:J28)</f>
        <v>528</v>
      </c>
      <c r="L28" s="24">
        <f>ROUND(F28*9%*70%,0)</f>
        <v>1663</v>
      </c>
      <c r="M28" s="24">
        <f t="shared" si="0"/>
        <v>185</v>
      </c>
      <c r="N28" s="24">
        <f>ROUNDUP(F28*0.1%,1)</f>
        <v>26.4</v>
      </c>
      <c r="O28" s="24">
        <v>7</v>
      </c>
      <c r="P28" s="63">
        <f>SUM(L28:O28)</f>
        <v>1881.4</v>
      </c>
      <c r="Q28" s="69">
        <f>ROUND(G28*0.0469*0.3,0)</f>
        <v>371</v>
      </c>
      <c r="R28" s="66">
        <f>ROUND(G28*0.0469*0.6*1.61,0)</f>
        <v>1196</v>
      </c>
    </row>
    <row r="29" spans="1:18" ht="16.5">
      <c r="A29" s="95"/>
      <c r="B29" s="112"/>
      <c r="C29" s="99"/>
      <c r="D29" s="99"/>
      <c r="E29" s="99"/>
      <c r="F29" s="83"/>
      <c r="G29" s="83"/>
      <c r="H29" s="23"/>
      <c r="I29" s="24"/>
      <c r="J29" s="25"/>
      <c r="K29" s="25"/>
      <c r="L29" s="24"/>
      <c r="M29" s="25"/>
      <c r="N29" s="24"/>
      <c r="O29" s="25"/>
      <c r="P29" s="25"/>
      <c r="Q29" s="24">
        <f>ROUND(G28*0.0469*0.3,0)</f>
        <v>371</v>
      </c>
      <c r="R29" s="67">
        <f>ROUND(G28*0.0469*0.35*1.61,0)</f>
        <v>698</v>
      </c>
    </row>
    <row r="30" spans="1:18" ht="16.5">
      <c r="A30" s="94" t="s">
        <v>92</v>
      </c>
      <c r="B30" s="111" t="s">
        <v>19</v>
      </c>
      <c r="C30" s="98">
        <v>26401</v>
      </c>
      <c r="D30" s="98">
        <v>27600</v>
      </c>
      <c r="E30" s="98">
        <v>27600</v>
      </c>
      <c r="F30" s="82">
        <v>27600</v>
      </c>
      <c r="G30" s="82">
        <v>27600</v>
      </c>
      <c r="H30" s="23">
        <f>ROUND(E30*6/100,0)</f>
        <v>1656</v>
      </c>
      <c r="I30" s="24">
        <f>ROUND(F30*9%*20%,0)</f>
        <v>497</v>
      </c>
      <c r="J30" s="24">
        <f>ROUND(F30*1%*20%,0)</f>
        <v>55</v>
      </c>
      <c r="K30" s="69">
        <f>SUM(I30:J30)</f>
        <v>552</v>
      </c>
      <c r="L30" s="24">
        <f>ROUND(F30*9%*70%,0)</f>
        <v>1739</v>
      </c>
      <c r="M30" s="24">
        <f t="shared" si="0"/>
        <v>193</v>
      </c>
      <c r="N30" s="24">
        <f>ROUNDUP(F30*0.1%,1)</f>
        <v>27.6</v>
      </c>
      <c r="O30" s="24">
        <f>ROUNDUP(F30*0.025%,0)</f>
        <v>7</v>
      </c>
      <c r="P30" s="63">
        <f>SUM(L30:O30)</f>
        <v>1966.6</v>
      </c>
      <c r="Q30" s="69">
        <f>ROUND(G30*0.0469*0.3,0)</f>
        <v>388</v>
      </c>
      <c r="R30" s="66">
        <f>ROUND(G30*0.0469*0.6*1.61,0)</f>
        <v>1250</v>
      </c>
    </row>
    <row r="31" spans="1:18" ht="16.5">
      <c r="A31" s="95"/>
      <c r="B31" s="112"/>
      <c r="C31" s="99"/>
      <c r="D31" s="99"/>
      <c r="E31" s="99"/>
      <c r="F31" s="83"/>
      <c r="G31" s="83"/>
      <c r="H31" s="23"/>
      <c r="I31" s="24"/>
      <c r="J31" s="24"/>
      <c r="K31" s="25"/>
      <c r="L31" s="24"/>
      <c r="M31" s="25"/>
      <c r="N31" s="24"/>
      <c r="O31" s="25"/>
      <c r="P31" s="25"/>
      <c r="Q31" s="24">
        <f>ROUND(G30*0.0469*0.3,0)</f>
        <v>388</v>
      </c>
      <c r="R31" s="67">
        <f>ROUND(G30*0.0469*0.35*1.61,0)</f>
        <v>729</v>
      </c>
    </row>
    <row r="32" spans="1:18" ht="16.5">
      <c r="A32" s="94" t="s">
        <v>93</v>
      </c>
      <c r="B32" s="111" t="s">
        <v>20</v>
      </c>
      <c r="C32" s="100">
        <v>27601</v>
      </c>
      <c r="D32" s="100">
        <v>28800</v>
      </c>
      <c r="E32" s="100">
        <v>28800</v>
      </c>
      <c r="F32" s="84">
        <v>28800</v>
      </c>
      <c r="G32" s="84">
        <v>28800</v>
      </c>
      <c r="H32" s="23">
        <f>ROUND(E32*6/100,0)</f>
        <v>1728</v>
      </c>
      <c r="I32" s="24">
        <f>ROUND(F32*9%*20%,0)</f>
        <v>518</v>
      </c>
      <c r="J32" s="24">
        <f>ROUND(F32*1%*20%,0)</f>
        <v>58</v>
      </c>
      <c r="K32" s="69">
        <f>SUM(I32:J32)</f>
        <v>576</v>
      </c>
      <c r="L32" s="24">
        <f>ROUND(F32*9%*70%,0)</f>
        <v>1814</v>
      </c>
      <c r="M32" s="24">
        <f t="shared" si="0"/>
        <v>202</v>
      </c>
      <c r="N32" s="24">
        <f>ROUNDUP(F32*0.1%,1)</f>
        <v>28.8</v>
      </c>
      <c r="O32" s="24">
        <v>7</v>
      </c>
      <c r="P32" s="63">
        <f>SUM(L32:O32)</f>
        <v>2051.8</v>
      </c>
      <c r="Q32" s="69">
        <f>ROUND(G32*0.0469*0.3,0)</f>
        <v>405</v>
      </c>
      <c r="R32" s="66">
        <f>ROUND(G32*0.0469*0.6*1.61,0)</f>
        <v>1305</v>
      </c>
    </row>
    <row r="33" spans="1:18" ht="17.25" thickBot="1">
      <c r="A33" s="95"/>
      <c r="B33" s="112"/>
      <c r="C33" s="101"/>
      <c r="D33" s="101"/>
      <c r="E33" s="101"/>
      <c r="F33" s="85"/>
      <c r="G33" s="85"/>
      <c r="H33" s="23"/>
      <c r="I33" s="24"/>
      <c r="J33" s="24"/>
      <c r="K33" s="25"/>
      <c r="L33" s="24"/>
      <c r="M33" s="25"/>
      <c r="N33" s="24"/>
      <c r="O33" s="25"/>
      <c r="P33" s="25"/>
      <c r="Q33" s="24">
        <f>ROUND(G32*0.0469*0.3,0)</f>
        <v>405</v>
      </c>
      <c r="R33" s="67">
        <f>ROUND(G32*0.0469*0.35*1.61,0)</f>
        <v>761</v>
      </c>
    </row>
    <row r="34" spans="1:18" ht="16.5">
      <c r="A34" s="104" t="s">
        <v>0</v>
      </c>
      <c r="B34" s="106" t="s">
        <v>66</v>
      </c>
      <c r="C34" s="102" t="s">
        <v>63</v>
      </c>
      <c r="D34" s="102" t="s">
        <v>62</v>
      </c>
      <c r="E34" s="76" t="s">
        <v>1</v>
      </c>
      <c r="F34" s="76" t="s">
        <v>2</v>
      </c>
      <c r="G34" s="76" t="s">
        <v>3</v>
      </c>
      <c r="H34" s="74" t="s">
        <v>67</v>
      </c>
      <c r="I34" s="92" t="s">
        <v>68</v>
      </c>
      <c r="J34" s="93"/>
      <c r="K34" s="93"/>
      <c r="L34" s="93"/>
      <c r="M34" s="93"/>
      <c r="N34" s="93"/>
      <c r="O34" s="93"/>
      <c r="P34" s="93"/>
      <c r="Q34" s="90" t="s">
        <v>69</v>
      </c>
      <c r="R34" s="91"/>
    </row>
    <row r="35" spans="1:18" ht="16.5">
      <c r="A35" s="105"/>
      <c r="B35" s="107"/>
      <c r="C35" s="103"/>
      <c r="D35" s="103"/>
      <c r="E35" s="77"/>
      <c r="F35" s="77"/>
      <c r="G35" s="77"/>
      <c r="H35" s="75"/>
      <c r="I35" s="78" t="s">
        <v>4</v>
      </c>
      <c r="J35" s="79"/>
      <c r="K35" s="79"/>
      <c r="L35" s="80" t="s">
        <v>70</v>
      </c>
      <c r="M35" s="81"/>
      <c r="N35" s="81"/>
      <c r="O35" s="81"/>
      <c r="P35" s="81"/>
      <c r="Q35" s="120" t="s">
        <v>188</v>
      </c>
      <c r="R35" s="122" t="s">
        <v>5</v>
      </c>
    </row>
    <row r="36" spans="1:18" ht="43.5" customHeight="1">
      <c r="A36" s="105"/>
      <c r="B36" s="107"/>
      <c r="C36" s="103"/>
      <c r="D36" s="103"/>
      <c r="E36" s="77"/>
      <c r="F36" s="77"/>
      <c r="G36" s="77"/>
      <c r="H36" s="75"/>
      <c r="I36" s="2" t="s">
        <v>71</v>
      </c>
      <c r="J36" s="14" t="s">
        <v>72</v>
      </c>
      <c r="K36" s="70" t="s">
        <v>6</v>
      </c>
      <c r="L36" s="14" t="s">
        <v>71</v>
      </c>
      <c r="M36" s="3" t="s">
        <v>73</v>
      </c>
      <c r="N36" s="14" t="s">
        <v>7</v>
      </c>
      <c r="O36" s="14" t="s">
        <v>8</v>
      </c>
      <c r="P36" s="62" t="s">
        <v>9</v>
      </c>
      <c r="Q36" s="121"/>
      <c r="R36" s="123"/>
    </row>
    <row r="37" spans="1:18" ht="16.5">
      <c r="A37" s="96" t="s">
        <v>94</v>
      </c>
      <c r="B37" s="111" t="s">
        <v>21</v>
      </c>
      <c r="C37" s="98">
        <v>28801</v>
      </c>
      <c r="D37" s="98">
        <v>30300</v>
      </c>
      <c r="E37" s="98">
        <v>30300</v>
      </c>
      <c r="F37" s="82">
        <v>30300</v>
      </c>
      <c r="G37" s="82">
        <v>30300</v>
      </c>
      <c r="H37" s="23">
        <f>ROUND(E37*6/100,0)</f>
        <v>1818</v>
      </c>
      <c r="I37" s="24">
        <f>ROUND(F37*9%*20%,0)</f>
        <v>545</v>
      </c>
      <c r="J37" s="24">
        <f>ROUND(F37*1%*20%,0)</f>
        <v>61</v>
      </c>
      <c r="K37" s="69">
        <f>SUM(I37:J37)</f>
        <v>606</v>
      </c>
      <c r="L37" s="24">
        <f>ROUND(F37*9%*70%,0)</f>
        <v>1909</v>
      </c>
      <c r="M37" s="34">
        <f t="shared" si="0"/>
        <v>212</v>
      </c>
      <c r="N37" s="24">
        <f>ROUNDUP(F37*0.1%,1)</f>
        <v>30.3</v>
      </c>
      <c r="O37" s="24">
        <f>ROUNDUP(F37*0.025%,0)</f>
        <v>8</v>
      </c>
      <c r="P37" s="64">
        <f>SUM(L37:O37)</f>
        <v>2159.3</v>
      </c>
      <c r="Q37" s="69">
        <f>ROUND(G37*0.0469*0.3,0)</f>
        <v>426</v>
      </c>
      <c r="R37" s="66">
        <f>ROUND(G37*0.0469*0.6*1.61,0)</f>
        <v>1373</v>
      </c>
    </row>
    <row r="38" spans="1:18" ht="16.5">
      <c r="A38" s="97"/>
      <c r="B38" s="112"/>
      <c r="C38" s="99"/>
      <c r="D38" s="99"/>
      <c r="E38" s="99"/>
      <c r="F38" s="83"/>
      <c r="G38" s="83"/>
      <c r="H38" s="33"/>
      <c r="I38" s="34"/>
      <c r="J38" s="34"/>
      <c r="K38" s="25"/>
      <c r="L38" s="24"/>
      <c r="M38" s="25"/>
      <c r="N38" s="24"/>
      <c r="O38" s="25"/>
      <c r="P38" s="25"/>
      <c r="Q38" s="24">
        <f>ROUND(G37*0.0469*0.3,0)</f>
        <v>426</v>
      </c>
      <c r="R38" s="67">
        <f>ROUND(G37*0.0469*0.35*1.61,0)</f>
        <v>801</v>
      </c>
    </row>
    <row r="39" spans="1:18" ht="16.5">
      <c r="A39" s="94" t="s">
        <v>95</v>
      </c>
      <c r="B39" s="111" t="s">
        <v>22</v>
      </c>
      <c r="C39" s="98">
        <v>30301</v>
      </c>
      <c r="D39" s="98">
        <v>31800</v>
      </c>
      <c r="E39" s="98">
        <v>31800</v>
      </c>
      <c r="F39" s="82">
        <v>31800</v>
      </c>
      <c r="G39" s="82">
        <v>31800</v>
      </c>
      <c r="H39" s="23">
        <f>ROUND(E39*6/100,0)</f>
        <v>1908</v>
      </c>
      <c r="I39" s="24">
        <f>ROUND(F39*9%*20%,0)</f>
        <v>572</v>
      </c>
      <c r="J39" s="24">
        <f>ROUND(F39*1%*20%,0)</f>
        <v>64</v>
      </c>
      <c r="K39" s="69">
        <f>SUM(I39:J39)</f>
        <v>636</v>
      </c>
      <c r="L39" s="24">
        <f>ROUND(F39*9%*70%,0)</f>
        <v>2003</v>
      </c>
      <c r="M39" s="24">
        <f t="shared" si="0"/>
        <v>223</v>
      </c>
      <c r="N39" s="24">
        <f>ROUNDUP(F39*0.1%,1)</f>
        <v>31.8</v>
      </c>
      <c r="O39" s="24">
        <f>ROUNDUP(F39*0.025%,0)</f>
        <v>8</v>
      </c>
      <c r="P39" s="63">
        <f>SUM(L39:O39)</f>
        <v>2265.8</v>
      </c>
      <c r="Q39" s="69">
        <f>ROUND(G39*0.0469*0.3,0)</f>
        <v>447</v>
      </c>
      <c r="R39" s="66">
        <f>ROUND(G39*0.0469*0.6*1.61,0)</f>
        <v>1441</v>
      </c>
    </row>
    <row r="40" spans="1:18" ht="16.5">
      <c r="A40" s="95"/>
      <c r="B40" s="112"/>
      <c r="C40" s="99"/>
      <c r="D40" s="99"/>
      <c r="E40" s="99"/>
      <c r="F40" s="83"/>
      <c r="G40" s="83"/>
      <c r="H40" s="23"/>
      <c r="I40" s="24"/>
      <c r="J40" s="24"/>
      <c r="K40" s="25"/>
      <c r="L40" s="24"/>
      <c r="M40" s="25"/>
      <c r="N40" s="24"/>
      <c r="O40" s="25"/>
      <c r="P40" s="25"/>
      <c r="Q40" s="24">
        <f>ROUND(G39*0.0469*0.3,0)</f>
        <v>447</v>
      </c>
      <c r="R40" s="67">
        <f>ROUND(G39*0.0469*0.35*1.61,0)</f>
        <v>840</v>
      </c>
    </row>
    <row r="41" spans="1:18" ht="16.5">
      <c r="A41" s="94" t="s">
        <v>96</v>
      </c>
      <c r="B41" s="111" t="s">
        <v>23</v>
      </c>
      <c r="C41" s="98">
        <v>31801</v>
      </c>
      <c r="D41" s="98">
        <v>33300</v>
      </c>
      <c r="E41" s="98">
        <v>33300</v>
      </c>
      <c r="F41" s="82">
        <v>33300</v>
      </c>
      <c r="G41" s="82">
        <v>33300</v>
      </c>
      <c r="H41" s="23">
        <f>ROUND(E41*6/100,0)</f>
        <v>1998</v>
      </c>
      <c r="I41" s="24">
        <f>ROUND(F41*9%*20%,0)</f>
        <v>599</v>
      </c>
      <c r="J41" s="24">
        <f>ROUND(F41*1%*20%,0)</f>
        <v>67</v>
      </c>
      <c r="K41" s="69">
        <f>SUM(I41:J41)</f>
        <v>666</v>
      </c>
      <c r="L41" s="24">
        <f>ROUND(F41*9%*70%,0)</f>
        <v>2098</v>
      </c>
      <c r="M41" s="24">
        <f t="shared" si="0"/>
        <v>233</v>
      </c>
      <c r="N41" s="24">
        <f>ROUNDUP(F41*0.1%,1)</f>
        <v>33.3</v>
      </c>
      <c r="O41" s="24">
        <v>8</v>
      </c>
      <c r="P41" s="63">
        <f>SUM(L41:O41)</f>
        <v>2372.3</v>
      </c>
      <c r="Q41" s="69">
        <f>ROUND(G41*0.0469*0.3,0)</f>
        <v>469</v>
      </c>
      <c r="R41" s="66">
        <f>ROUND(G41*0.0469*0.6*1.61,0)</f>
        <v>1509</v>
      </c>
    </row>
    <row r="42" spans="1:18" ht="16.5">
      <c r="A42" s="95"/>
      <c r="B42" s="112"/>
      <c r="C42" s="99"/>
      <c r="D42" s="99"/>
      <c r="E42" s="99"/>
      <c r="F42" s="83"/>
      <c r="G42" s="83"/>
      <c r="H42" s="23"/>
      <c r="I42" s="24"/>
      <c r="J42" s="24"/>
      <c r="K42" s="25"/>
      <c r="L42" s="24"/>
      <c r="M42" s="25"/>
      <c r="N42" s="24"/>
      <c r="O42" s="25"/>
      <c r="P42" s="25"/>
      <c r="Q42" s="24">
        <f>ROUND(G41*0.0469*0.3,0)</f>
        <v>469</v>
      </c>
      <c r="R42" s="67">
        <f>ROUND(G41*0.0469*0.35*1.61,0)</f>
        <v>880</v>
      </c>
    </row>
    <row r="43" spans="1:18" ht="16.5">
      <c r="A43" s="94" t="s">
        <v>97</v>
      </c>
      <c r="B43" s="111" t="s">
        <v>24</v>
      </c>
      <c r="C43" s="98">
        <v>33301</v>
      </c>
      <c r="D43" s="98">
        <v>34800</v>
      </c>
      <c r="E43" s="98">
        <v>34800</v>
      </c>
      <c r="F43" s="82">
        <v>34800</v>
      </c>
      <c r="G43" s="82">
        <v>34800</v>
      </c>
      <c r="H43" s="23">
        <f>ROUND(E43*6/100,0)</f>
        <v>2088</v>
      </c>
      <c r="I43" s="24">
        <f>ROUND(F43*9%*20%,0)</f>
        <v>626</v>
      </c>
      <c r="J43" s="24">
        <f>ROUND(F43*1%*20%,0)</f>
        <v>70</v>
      </c>
      <c r="K43" s="69">
        <f>SUM(I43:J43)</f>
        <v>696</v>
      </c>
      <c r="L43" s="24">
        <f>ROUND(F43*9%*70%,0)</f>
        <v>2192</v>
      </c>
      <c r="M43" s="24">
        <f t="shared" si="0"/>
        <v>244</v>
      </c>
      <c r="N43" s="24">
        <f>ROUNDUP(F43*0.1%,1)</f>
        <v>34.8</v>
      </c>
      <c r="O43" s="24">
        <f>ROUNDUP(F43*0.025%,0)</f>
        <v>9</v>
      </c>
      <c r="P43" s="63">
        <f>SUM(L43:O43)</f>
        <v>2479.8</v>
      </c>
      <c r="Q43" s="69">
        <f>ROUND(G43*0.0469*0.3,0)</f>
        <v>490</v>
      </c>
      <c r="R43" s="66">
        <f>ROUND(G43*0.0469*0.6*1.61,0)</f>
        <v>1577</v>
      </c>
    </row>
    <row r="44" spans="1:18" ht="16.5">
      <c r="A44" s="95"/>
      <c r="B44" s="112"/>
      <c r="C44" s="99"/>
      <c r="D44" s="99"/>
      <c r="E44" s="99"/>
      <c r="F44" s="83"/>
      <c r="G44" s="83"/>
      <c r="H44" s="23"/>
      <c r="I44" s="24"/>
      <c r="J44" s="24"/>
      <c r="K44" s="25"/>
      <c r="L44" s="24"/>
      <c r="M44" s="25"/>
      <c r="N44" s="24"/>
      <c r="O44" s="25"/>
      <c r="P44" s="25">
        <v>2354</v>
      </c>
      <c r="Q44" s="24">
        <f>ROUND(G43*0.0469*0.3,0)</f>
        <v>490</v>
      </c>
      <c r="R44" s="67">
        <f>ROUND(G43*0.0469*0.35*1.61,0)</f>
        <v>920</v>
      </c>
    </row>
    <row r="45" spans="1:18" ht="16.5">
      <c r="A45" s="94" t="s">
        <v>98</v>
      </c>
      <c r="B45" s="111" t="s">
        <v>25</v>
      </c>
      <c r="C45" s="98">
        <v>34801</v>
      </c>
      <c r="D45" s="98">
        <v>36300</v>
      </c>
      <c r="E45" s="98">
        <v>36300</v>
      </c>
      <c r="F45" s="82">
        <v>36300</v>
      </c>
      <c r="G45" s="82">
        <v>36300</v>
      </c>
      <c r="H45" s="23">
        <f>ROUND(E45*6/100,0)</f>
        <v>2178</v>
      </c>
      <c r="I45" s="24">
        <f>ROUND(F45*9%*20%,0)</f>
        <v>653</v>
      </c>
      <c r="J45" s="24">
        <f>ROUND(F45*1%*20%,0)</f>
        <v>73</v>
      </c>
      <c r="K45" s="69">
        <f>SUM(I45:J45)</f>
        <v>726</v>
      </c>
      <c r="L45" s="24">
        <f>ROUND(F45*9%*70%,0)</f>
        <v>2287</v>
      </c>
      <c r="M45" s="24">
        <f t="shared" si="0"/>
        <v>254</v>
      </c>
      <c r="N45" s="24">
        <f>ROUNDUP(F45*0.1%,1)</f>
        <v>36.3</v>
      </c>
      <c r="O45" s="24">
        <v>9</v>
      </c>
      <c r="P45" s="63">
        <f>SUM(L45:O45)</f>
        <v>2586.3</v>
      </c>
      <c r="Q45" s="69">
        <f>ROUND(G45*0.0469*0.3,0)</f>
        <v>511</v>
      </c>
      <c r="R45" s="66">
        <f>ROUND(G45*0.0469*0.6*1.61,0)</f>
        <v>1645</v>
      </c>
    </row>
    <row r="46" spans="1:18" ht="16.5">
      <c r="A46" s="95"/>
      <c r="B46" s="112"/>
      <c r="C46" s="99"/>
      <c r="D46" s="99"/>
      <c r="E46" s="99"/>
      <c r="F46" s="83"/>
      <c r="G46" s="83"/>
      <c r="H46" s="23"/>
      <c r="I46" s="24"/>
      <c r="J46" s="24"/>
      <c r="K46" s="25"/>
      <c r="L46" s="24"/>
      <c r="M46" s="25"/>
      <c r="N46" s="24"/>
      <c r="O46" s="25"/>
      <c r="P46" s="25"/>
      <c r="Q46" s="24">
        <f>ROUND(G45*0.0469*0.3,0)</f>
        <v>511</v>
      </c>
      <c r="R46" s="67">
        <f>ROUND(G45*0.0469*0.35*1.61,0)</f>
        <v>959</v>
      </c>
    </row>
    <row r="47" spans="1:18" ht="16.5">
      <c r="A47" s="94" t="s">
        <v>99</v>
      </c>
      <c r="B47" s="111" t="s">
        <v>26</v>
      </c>
      <c r="C47" s="98">
        <v>36301</v>
      </c>
      <c r="D47" s="98">
        <v>38200</v>
      </c>
      <c r="E47" s="98">
        <v>38200</v>
      </c>
      <c r="F47" s="82">
        <v>38200</v>
      </c>
      <c r="G47" s="82">
        <v>38200</v>
      </c>
      <c r="H47" s="23">
        <f>ROUND(E47*6/100,0)</f>
        <v>2292</v>
      </c>
      <c r="I47" s="24">
        <f>ROUND(F47*9%*20%,0)</f>
        <v>688</v>
      </c>
      <c r="J47" s="24">
        <f>ROUND(F47*1%*20%,0)</f>
        <v>76</v>
      </c>
      <c r="K47" s="69">
        <f>SUM(I47:J47)</f>
        <v>764</v>
      </c>
      <c r="L47" s="24">
        <f>ROUND(F47*9%*70%,0)</f>
        <v>2407</v>
      </c>
      <c r="M47" s="24">
        <f t="shared" si="0"/>
        <v>267</v>
      </c>
      <c r="N47" s="24">
        <f>ROUNDUP(F47*0.1%,1)</f>
        <v>38.2</v>
      </c>
      <c r="O47" s="24">
        <v>10</v>
      </c>
      <c r="P47" s="63">
        <f>SUM(L47:O47)</f>
        <v>2722.2</v>
      </c>
      <c r="Q47" s="69">
        <f>ROUND(G47*0.0469*0.3,0)</f>
        <v>537</v>
      </c>
      <c r="R47" s="66">
        <f>ROUND(G47*0.0469*0.6*1.61,0)</f>
        <v>1731</v>
      </c>
    </row>
    <row r="48" spans="1:18" ht="16.5">
      <c r="A48" s="95"/>
      <c r="B48" s="112"/>
      <c r="C48" s="99"/>
      <c r="D48" s="99"/>
      <c r="E48" s="99"/>
      <c r="F48" s="83"/>
      <c r="G48" s="83"/>
      <c r="H48" s="23"/>
      <c r="I48" s="24"/>
      <c r="J48" s="24"/>
      <c r="K48" s="25"/>
      <c r="L48" s="24"/>
      <c r="M48" s="25"/>
      <c r="N48" s="24"/>
      <c r="O48" s="25"/>
      <c r="P48" s="25"/>
      <c r="Q48" s="24">
        <f>ROUND(G47*0.0469*0.3,0)</f>
        <v>537</v>
      </c>
      <c r="R48" s="67">
        <f>ROUND(G47*0.0469*0.35*1.61,0)</f>
        <v>1010</v>
      </c>
    </row>
    <row r="49" spans="1:18" ht="16.5">
      <c r="A49" s="94" t="s">
        <v>100</v>
      </c>
      <c r="B49" s="111" t="s">
        <v>27</v>
      </c>
      <c r="C49" s="98">
        <v>38201</v>
      </c>
      <c r="D49" s="98">
        <v>40100</v>
      </c>
      <c r="E49" s="98">
        <v>40100</v>
      </c>
      <c r="F49" s="82">
        <v>40100</v>
      </c>
      <c r="G49" s="82">
        <v>40100</v>
      </c>
      <c r="H49" s="23">
        <f>ROUND(E49*6/100,0)</f>
        <v>2406</v>
      </c>
      <c r="I49" s="24">
        <f>ROUND(F49*9%*20%,0)</f>
        <v>722</v>
      </c>
      <c r="J49" s="24">
        <f>ROUND(F49*1%*20%,0)</f>
        <v>80</v>
      </c>
      <c r="K49" s="69">
        <f>SUM(I49:J49)</f>
        <v>802</v>
      </c>
      <c r="L49" s="24">
        <f>ROUND(F49*9%*70%,0)</f>
        <v>2526</v>
      </c>
      <c r="M49" s="24">
        <f t="shared" si="0"/>
        <v>281</v>
      </c>
      <c r="N49" s="24">
        <f>ROUNDUP(F49*0.1%,1)</f>
        <v>40.1</v>
      </c>
      <c r="O49" s="24">
        <v>10</v>
      </c>
      <c r="P49" s="63">
        <f>SUM(L49:O49)</f>
        <v>2857.1</v>
      </c>
      <c r="Q49" s="69">
        <f>ROUND(G49*0.0469*0.3,0)</f>
        <v>564</v>
      </c>
      <c r="R49" s="66">
        <f>ROUND(G49*0.0469*0.6*1.61,0)</f>
        <v>1817</v>
      </c>
    </row>
    <row r="50" spans="1:18" ht="16.5">
      <c r="A50" s="95"/>
      <c r="B50" s="112"/>
      <c r="C50" s="99"/>
      <c r="D50" s="99"/>
      <c r="E50" s="99"/>
      <c r="F50" s="83"/>
      <c r="G50" s="83"/>
      <c r="H50" s="23"/>
      <c r="I50" s="24"/>
      <c r="J50" s="24"/>
      <c r="K50" s="25"/>
      <c r="L50" s="24"/>
      <c r="M50" s="25"/>
      <c r="N50" s="24"/>
      <c r="O50" s="25"/>
      <c r="P50" s="25"/>
      <c r="Q50" s="24">
        <f>ROUND(G49*0.0469*0.3,0)</f>
        <v>564</v>
      </c>
      <c r="R50" s="67">
        <f>ROUND(G49*0.0469*0.35*1.61,0)</f>
        <v>1060</v>
      </c>
    </row>
    <row r="51" spans="1:18" ht="16.5">
      <c r="A51" s="94" t="s">
        <v>101</v>
      </c>
      <c r="B51" s="111" t="s">
        <v>28</v>
      </c>
      <c r="C51" s="98">
        <v>40101</v>
      </c>
      <c r="D51" s="98">
        <v>42000</v>
      </c>
      <c r="E51" s="98">
        <v>42000</v>
      </c>
      <c r="F51" s="82">
        <v>42000</v>
      </c>
      <c r="G51" s="82">
        <v>42000</v>
      </c>
      <c r="H51" s="23">
        <f>ROUND(E51*6/100,0)</f>
        <v>2520</v>
      </c>
      <c r="I51" s="24">
        <f>ROUND(F51*9%*20%,0)</f>
        <v>756</v>
      </c>
      <c r="J51" s="24">
        <f>ROUND(F51*1%*20%,0)</f>
        <v>84</v>
      </c>
      <c r="K51" s="69">
        <f>SUM(I51:J51)</f>
        <v>840</v>
      </c>
      <c r="L51" s="24">
        <f>ROUND(F51*9%*70%,0)</f>
        <v>2646</v>
      </c>
      <c r="M51" s="24">
        <f t="shared" si="0"/>
        <v>294</v>
      </c>
      <c r="N51" s="24">
        <f>ROUNDUP(F51*0.1%,1)</f>
        <v>42</v>
      </c>
      <c r="O51" s="24">
        <v>11</v>
      </c>
      <c r="P51" s="63">
        <f>SUM(L51:O51)</f>
        <v>2993</v>
      </c>
      <c r="Q51" s="69">
        <f>ROUND(G51*0.0469*0.3,0)</f>
        <v>591</v>
      </c>
      <c r="R51" s="66">
        <f>ROUND(G51*0.0469*0.6*1.61,0)</f>
        <v>1903</v>
      </c>
    </row>
    <row r="52" spans="1:18" ht="16.5">
      <c r="A52" s="95"/>
      <c r="B52" s="112"/>
      <c r="C52" s="99"/>
      <c r="D52" s="99"/>
      <c r="E52" s="99"/>
      <c r="F52" s="83"/>
      <c r="G52" s="83"/>
      <c r="H52" s="23"/>
      <c r="I52" s="24"/>
      <c r="J52" s="24"/>
      <c r="K52" s="25"/>
      <c r="L52" s="24"/>
      <c r="M52" s="25"/>
      <c r="N52" s="24"/>
      <c r="O52" s="25"/>
      <c r="P52" s="25"/>
      <c r="Q52" s="24">
        <f>ROUND(G51*0.0469*0.3,0)</f>
        <v>591</v>
      </c>
      <c r="R52" s="67">
        <f>ROUND(G51*0.0469*0.35*1.61,0)</f>
        <v>1110</v>
      </c>
    </row>
    <row r="53" spans="1:18" ht="16.5">
      <c r="A53" s="94" t="s">
        <v>102</v>
      </c>
      <c r="B53" s="111" t="s">
        <v>29</v>
      </c>
      <c r="C53" s="98">
        <v>42001</v>
      </c>
      <c r="D53" s="98">
        <v>43900</v>
      </c>
      <c r="E53" s="98">
        <v>43900</v>
      </c>
      <c r="F53" s="82">
        <v>43900</v>
      </c>
      <c r="G53" s="82">
        <v>43900</v>
      </c>
      <c r="H53" s="23">
        <f>ROUND(E53*6/100,0)</f>
        <v>2634</v>
      </c>
      <c r="I53" s="24">
        <f>ROUND(F53*9%*20%,0)</f>
        <v>790</v>
      </c>
      <c r="J53" s="24">
        <f>ROUND(F53*1%*20%,0)</f>
        <v>88</v>
      </c>
      <c r="K53" s="69">
        <f>SUM(I53:J53)</f>
        <v>878</v>
      </c>
      <c r="L53" s="24">
        <f>ROUND(F53*9%*70%,0)</f>
        <v>2766</v>
      </c>
      <c r="M53" s="24">
        <f>IF($M$12="不適用就業保險",0,ROUND(F53*1%*70%,0))</f>
        <v>307</v>
      </c>
      <c r="N53" s="24">
        <f>ROUNDUP(F53*0.1%,1)</f>
        <v>43.9</v>
      </c>
      <c r="O53" s="24">
        <f>ROUNDUP(F53*0.025%,0)</f>
        <v>11</v>
      </c>
      <c r="P53" s="63">
        <f>SUM(L53:O53)</f>
        <v>3127.9</v>
      </c>
      <c r="Q53" s="69">
        <f>ROUND(G53*0.0469*0.3,0)</f>
        <v>618</v>
      </c>
      <c r="R53" s="66">
        <f>ROUND(G53*0.0469*0.6*1.61,0)</f>
        <v>1989</v>
      </c>
    </row>
    <row r="54" spans="1:18" ht="16.5">
      <c r="A54" s="95"/>
      <c r="B54" s="112"/>
      <c r="C54" s="99"/>
      <c r="D54" s="99"/>
      <c r="E54" s="99"/>
      <c r="F54" s="83"/>
      <c r="G54" s="83"/>
      <c r="H54" s="23"/>
      <c r="I54" s="24"/>
      <c r="J54" s="24"/>
      <c r="K54" s="25"/>
      <c r="L54" s="24"/>
      <c r="M54" s="25"/>
      <c r="N54" s="24"/>
      <c r="O54" s="25"/>
      <c r="P54" s="25"/>
      <c r="Q54" s="24">
        <f>ROUND(G53*0.0469*0.3,0)</f>
        <v>618</v>
      </c>
      <c r="R54" s="67">
        <f>ROUND(G53*0.0469*0.35*1.61,0)</f>
        <v>1160</v>
      </c>
    </row>
    <row r="55" spans="1:18" ht="16.5">
      <c r="A55" s="94" t="s">
        <v>103</v>
      </c>
      <c r="B55" s="111" t="s">
        <v>30</v>
      </c>
      <c r="C55" s="98">
        <v>43901</v>
      </c>
      <c r="D55" s="98">
        <v>45800</v>
      </c>
      <c r="E55" s="98">
        <v>45800</v>
      </c>
      <c r="F55" s="82">
        <v>43900</v>
      </c>
      <c r="G55" s="82">
        <v>45800</v>
      </c>
      <c r="H55" s="23">
        <f>ROUND(E55*6/100,0)</f>
        <v>2748</v>
      </c>
      <c r="I55" s="24">
        <f>ROUND(F55*9%*20%,0)</f>
        <v>790</v>
      </c>
      <c r="J55" s="24">
        <f>ROUND(F55*1%*20%,0)</f>
        <v>88</v>
      </c>
      <c r="K55" s="69">
        <f>SUM(I55:J55)</f>
        <v>878</v>
      </c>
      <c r="L55" s="24">
        <f>ROUND(F55*9%*70%,0)</f>
        <v>2766</v>
      </c>
      <c r="M55" s="24">
        <f>IF($M$12="不適用就業保險",0,ROUND(F55*1%*70%,0))</f>
        <v>307</v>
      </c>
      <c r="N55" s="24">
        <f>ROUNDUP(F55*0.1%,1)</f>
        <v>43.9</v>
      </c>
      <c r="O55" s="24">
        <f>ROUNDUP(F55*0.025%,0)</f>
        <v>11</v>
      </c>
      <c r="P55" s="63">
        <f>SUM(L55:O55)</f>
        <v>3127.9</v>
      </c>
      <c r="Q55" s="69">
        <f>ROUND(G55*0.0469*0.3,0)</f>
        <v>644</v>
      </c>
      <c r="R55" s="66">
        <f>ROUND(G55*0.0469*0.6*1.61,0)</f>
        <v>2075</v>
      </c>
    </row>
    <row r="56" spans="1:18" ht="16.5">
      <c r="A56" s="95"/>
      <c r="B56" s="112"/>
      <c r="C56" s="99"/>
      <c r="D56" s="99"/>
      <c r="E56" s="99"/>
      <c r="F56" s="83"/>
      <c r="G56" s="83"/>
      <c r="H56" s="23"/>
      <c r="I56" s="24"/>
      <c r="J56" s="24"/>
      <c r="K56" s="25"/>
      <c r="L56" s="24"/>
      <c r="M56" s="25"/>
      <c r="N56" s="24"/>
      <c r="O56" s="25"/>
      <c r="P56" s="25"/>
      <c r="Q56" s="24">
        <f>ROUND(G55*0.0469*0.3,0)</f>
        <v>644</v>
      </c>
      <c r="R56" s="67">
        <f>ROUND(G55*0.0469*0.35*1.61,0)</f>
        <v>1210</v>
      </c>
    </row>
    <row r="57" spans="1:18" ht="16.5">
      <c r="A57" s="94" t="s">
        <v>104</v>
      </c>
      <c r="B57" s="111" t="s">
        <v>31</v>
      </c>
      <c r="C57" s="98">
        <v>45801</v>
      </c>
      <c r="D57" s="98">
        <v>48200</v>
      </c>
      <c r="E57" s="98">
        <v>48200</v>
      </c>
      <c r="F57" s="82">
        <v>43900</v>
      </c>
      <c r="G57" s="82">
        <v>48200</v>
      </c>
      <c r="H57" s="23">
        <f>ROUND(E57*6/100,0)</f>
        <v>2892</v>
      </c>
      <c r="I57" s="24">
        <f>ROUND(F57*9%*20%,0)</f>
        <v>790</v>
      </c>
      <c r="J57" s="24">
        <f>ROUND(F57*1%*20%,0)</f>
        <v>88</v>
      </c>
      <c r="K57" s="69">
        <f>SUM(I57:J57)</f>
        <v>878</v>
      </c>
      <c r="L57" s="24">
        <f>ROUND(F57*9%*70%,0)</f>
        <v>2766</v>
      </c>
      <c r="M57" s="24">
        <f>IF($M$12="不適用就業保險",0,ROUND(F57*1%*70%,0))</f>
        <v>307</v>
      </c>
      <c r="N57" s="24">
        <f>ROUNDUP(F57*0.1%,1)</f>
        <v>43.9</v>
      </c>
      <c r="O57" s="24">
        <f>ROUNDUP(F57*0.025%,0)</f>
        <v>11</v>
      </c>
      <c r="P57" s="63">
        <f>SUM(L57:O57)</f>
        <v>3127.9</v>
      </c>
      <c r="Q57" s="69">
        <f>ROUND(G57*0.0469*0.3,0)</f>
        <v>678</v>
      </c>
      <c r="R57" s="66">
        <f>ROUND(G57*0.0469*0.6*1.61,0)</f>
        <v>2184</v>
      </c>
    </row>
    <row r="58" spans="1:18" ht="16.5">
      <c r="A58" s="95"/>
      <c r="B58" s="112"/>
      <c r="C58" s="99"/>
      <c r="D58" s="99"/>
      <c r="E58" s="99"/>
      <c r="F58" s="83"/>
      <c r="G58" s="83"/>
      <c r="H58" s="23"/>
      <c r="I58" s="24"/>
      <c r="J58" s="24"/>
      <c r="K58" s="25"/>
      <c r="L58" s="24"/>
      <c r="M58" s="25"/>
      <c r="N58" s="24"/>
      <c r="O58" s="25"/>
      <c r="P58" s="25"/>
      <c r="Q58" s="24">
        <f>ROUND(G57*0.0469*0.3,0)</f>
        <v>678</v>
      </c>
      <c r="R58" s="67">
        <f>ROUND(G57*0.0469*0.35*1.61,0)</f>
        <v>1274</v>
      </c>
    </row>
    <row r="59" spans="1:18" ht="16.5">
      <c r="A59" s="94" t="s">
        <v>105</v>
      </c>
      <c r="B59" s="111" t="s">
        <v>32</v>
      </c>
      <c r="C59" s="98">
        <v>48201</v>
      </c>
      <c r="D59" s="98">
        <v>50600</v>
      </c>
      <c r="E59" s="98">
        <v>50600</v>
      </c>
      <c r="F59" s="82">
        <v>43900</v>
      </c>
      <c r="G59" s="82">
        <v>50600</v>
      </c>
      <c r="H59" s="23">
        <f>ROUND(E59*6/100,0)</f>
        <v>3036</v>
      </c>
      <c r="I59" s="24">
        <f>ROUND(F59*9%*20%,0)</f>
        <v>790</v>
      </c>
      <c r="J59" s="24">
        <f>ROUND(F59*1%*20%,0)</f>
        <v>88</v>
      </c>
      <c r="K59" s="69">
        <f>SUM(I59:J59)</f>
        <v>878</v>
      </c>
      <c r="L59" s="24">
        <f>ROUND(F59*9%*70%,0)</f>
        <v>2766</v>
      </c>
      <c r="M59" s="24">
        <f>IF($M$12="不適用就業保險",0,ROUND(F59*1%*70%,0))</f>
        <v>307</v>
      </c>
      <c r="N59" s="24">
        <f>ROUNDUP(F59*0.1%,1)</f>
        <v>43.9</v>
      </c>
      <c r="O59" s="24">
        <v>11</v>
      </c>
      <c r="P59" s="63">
        <f>SUM(L59:O59)</f>
        <v>3127.9</v>
      </c>
      <c r="Q59" s="69">
        <f>ROUND(G59*0.0469*0.3,0)</f>
        <v>712</v>
      </c>
      <c r="R59" s="66">
        <f>ROUND(G59*0.0469*0.6*1.61,0)</f>
        <v>2292</v>
      </c>
    </row>
    <row r="60" spans="1:18" ht="16.5">
      <c r="A60" s="95"/>
      <c r="B60" s="112"/>
      <c r="C60" s="99"/>
      <c r="D60" s="99"/>
      <c r="E60" s="99"/>
      <c r="F60" s="83"/>
      <c r="G60" s="83"/>
      <c r="H60" s="23"/>
      <c r="I60" s="24"/>
      <c r="J60" s="24"/>
      <c r="K60" s="25"/>
      <c r="L60" s="24"/>
      <c r="M60" s="25"/>
      <c r="N60" s="24"/>
      <c r="O60" s="25"/>
      <c r="P60" s="25"/>
      <c r="Q60" s="24">
        <f>ROUND(G59*0.0469*0.3,0)</f>
        <v>712</v>
      </c>
      <c r="R60" s="67">
        <f>ROUND(G59*0.0469*0.35*1.61,0)</f>
        <v>1337</v>
      </c>
    </row>
    <row r="61" spans="1:18" ht="16.5">
      <c r="A61" s="94" t="s">
        <v>106</v>
      </c>
      <c r="B61" s="111" t="s">
        <v>33</v>
      </c>
      <c r="C61" s="98">
        <v>50601</v>
      </c>
      <c r="D61" s="98">
        <v>53000</v>
      </c>
      <c r="E61" s="98">
        <v>53000</v>
      </c>
      <c r="F61" s="82">
        <v>43900</v>
      </c>
      <c r="G61" s="82">
        <v>53000</v>
      </c>
      <c r="H61" s="23">
        <f>ROUND(E61*6/100,0)</f>
        <v>3180</v>
      </c>
      <c r="I61" s="24">
        <f>ROUND(F61*9%*20%,0)</f>
        <v>790</v>
      </c>
      <c r="J61" s="24">
        <f>ROUND(F61*1%*20%,0)</f>
        <v>88</v>
      </c>
      <c r="K61" s="69">
        <f>SUM(I61:J61)</f>
        <v>878</v>
      </c>
      <c r="L61" s="24">
        <f>ROUND(F61*9%*70%,0)</f>
        <v>2766</v>
      </c>
      <c r="M61" s="24">
        <f>IF($M$12="不適用就業保險",0,ROUND(F61*1%*70%,0))</f>
        <v>307</v>
      </c>
      <c r="N61" s="24">
        <f>ROUNDUP(F61*0.1%,1)</f>
        <v>43.9</v>
      </c>
      <c r="O61" s="24">
        <f>ROUNDUP(F61*0.025%,0)</f>
        <v>11</v>
      </c>
      <c r="P61" s="63">
        <f>SUM(L61:O61)</f>
        <v>3127.9</v>
      </c>
      <c r="Q61" s="69">
        <f>ROUND(G61*0.0469*0.3,0)</f>
        <v>746</v>
      </c>
      <c r="R61" s="66">
        <f>ROUND(G61*0.0469*0.6*1.61,0)</f>
        <v>2401</v>
      </c>
    </row>
    <row r="62" spans="1:18" ht="16.5">
      <c r="A62" s="95"/>
      <c r="B62" s="112"/>
      <c r="C62" s="99"/>
      <c r="D62" s="99"/>
      <c r="E62" s="99"/>
      <c r="F62" s="83"/>
      <c r="G62" s="83"/>
      <c r="H62" s="23"/>
      <c r="I62" s="24"/>
      <c r="J62" s="24"/>
      <c r="K62" s="25"/>
      <c r="L62" s="24"/>
      <c r="M62" s="25"/>
      <c r="N62" s="24"/>
      <c r="O62" s="25"/>
      <c r="P62" s="25"/>
      <c r="Q62" s="24">
        <f>ROUND(G61*0.0469*0.3,0)</f>
        <v>746</v>
      </c>
      <c r="R62" s="67">
        <f>ROUND(G61*0.0469*0.35*1.61,0)</f>
        <v>1401</v>
      </c>
    </row>
    <row r="63" spans="1:18" ht="16.5">
      <c r="A63" s="94" t="s">
        <v>107</v>
      </c>
      <c r="B63" s="111" t="s">
        <v>34</v>
      </c>
      <c r="C63" s="98">
        <v>53001</v>
      </c>
      <c r="D63" s="98">
        <v>55400</v>
      </c>
      <c r="E63" s="98">
        <v>55400</v>
      </c>
      <c r="F63" s="82">
        <v>43900</v>
      </c>
      <c r="G63" s="82">
        <v>55400</v>
      </c>
      <c r="H63" s="23">
        <f>ROUND(E63*6/100,0)</f>
        <v>3324</v>
      </c>
      <c r="I63" s="24">
        <f>ROUND(F63*9%*20%,0)</f>
        <v>790</v>
      </c>
      <c r="J63" s="24">
        <f>ROUND(F63*1%*20%,0)</f>
        <v>88</v>
      </c>
      <c r="K63" s="69">
        <f>SUM(I63:J63)</f>
        <v>878</v>
      </c>
      <c r="L63" s="24">
        <f>ROUND(F63*9%*70%,0)</f>
        <v>2766</v>
      </c>
      <c r="M63" s="24">
        <f>IF($M$12="不適用就業保險",0,ROUND(F63*1%*70%,0))</f>
        <v>307</v>
      </c>
      <c r="N63" s="24">
        <f>ROUNDUP(F63*0.1%,1)</f>
        <v>43.9</v>
      </c>
      <c r="O63" s="24">
        <f>ROUNDUP(F63*0.025%,0)</f>
        <v>11</v>
      </c>
      <c r="P63" s="63">
        <f>SUM(L63:O63)</f>
        <v>3127.9</v>
      </c>
      <c r="Q63" s="69">
        <f>ROUND(G63*0.0469*0.3,0)</f>
        <v>779</v>
      </c>
      <c r="R63" s="66">
        <f>ROUND(G63*0.0469*0.6*1.61,0)</f>
        <v>2510</v>
      </c>
    </row>
    <row r="64" spans="1:18" ht="16.5">
      <c r="A64" s="95"/>
      <c r="B64" s="112"/>
      <c r="C64" s="99"/>
      <c r="D64" s="99"/>
      <c r="E64" s="99"/>
      <c r="F64" s="83"/>
      <c r="G64" s="83"/>
      <c r="H64" s="23"/>
      <c r="I64" s="24"/>
      <c r="J64" s="24"/>
      <c r="K64" s="25"/>
      <c r="L64" s="24"/>
      <c r="M64" s="25"/>
      <c r="N64" s="24"/>
      <c r="O64" s="25"/>
      <c r="P64" s="25"/>
      <c r="Q64" s="24">
        <f>ROUND(G63*0.0469*0.3,0)</f>
        <v>779</v>
      </c>
      <c r="R64" s="67">
        <f>ROUND(G63*0.0469*0.35*1.61,0)</f>
        <v>1464</v>
      </c>
    </row>
    <row r="65" spans="1:18" ht="16.5">
      <c r="A65" s="94" t="s">
        <v>108</v>
      </c>
      <c r="B65" s="111" t="s">
        <v>35</v>
      </c>
      <c r="C65" s="98">
        <v>55401</v>
      </c>
      <c r="D65" s="98">
        <v>57800</v>
      </c>
      <c r="E65" s="98">
        <v>57800</v>
      </c>
      <c r="F65" s="82">
        <v>43900</v>
      </c>
      <c r="G65" s="82">
        <v>57800</v>
      </c>
      <c r="H65" s="23">
        <f>ROUND(E65*6/100,0)</f>
        <v>3468</v>
      </c>
      <c r="I65" s="24">
        <f>ROUND(F65*9%*20%,0)</f>
        <v>790</v>
      </c>
      <c r="J65" s="24">
        <f>ROUND(F65*1%*20%,0)</f>
        <v>88</v>
      </c>
      <c r="K65" s="69">
        <f>SUM(I65:J65)</f>
        <v>878</v>
      </c>
      <c r="L65" s="24">
        <f>ROUND(F65*9%*70%,0)</f>
        <v>2766</v>
      </c>
      <c r="M65" s="24">
        <f>IF($M$12="不適用就業保險",0,ROUND(F65*1%*70%,0))</f>
        <v>307</v>
      </c>
      <c r="N65" s="24">
        <f>ROUNDUP(F65*0.1%,1)</f>
        <v>43.9</v>
      </c>
      <c r="O65" s="24">
        <f>ROUNDUP(F65*0.025%,0)</f>
        <v>11</v>
      </c>
      <c r="P65" s="63">
        <f>SUM(L65:O65)</f>
        <v>3127.9</v>
      </c>
      <c r="Q65" s="69">
        <f>ROUND(G65*0.0469*0.3,0)</f>
        <v>813</v>
      </c>
      <c r="R65" s="66">
        <f>ROUND(G65*0.0469*0.6*1.61,0)</f>
        <v>2619</v>
      </c>
    </row>
    <row r="66" spans="1:18" ht="17.25" thickBot="1">
      <c r="A66" s="95"/>
      <c r="B66" s="112"/>
      <c r="C66" s="99"/>
      <c r="D66" s="99"/>
      <c r="E66" s="99"/>
      <c r="F66" s="83"/>
      <c r="G66" s="83"/>
      <c r="H66" s="23"/>
      <c r="I66" s="24"/>
      <c r="J66" s="24"/>
      <c r="K66" s="25"/>
      <c r="L66" s="24"/>
      <c r="M66" s="25"/>
      <c r="N66" s="24"/>
      <c r="O66" s="25"/>
      <c r="P66" s="25"/>
      <c r="Q66" s="24">
        <f>ROUND(G65*0.0469*0.3,0)</f>
        <v>813</v>
      </c>
      <c r="R66" s="67">
        <f>ROUND(G65*0.0469*0.35*1.61,0)</f>
        <v>1528</v>
      </c>
    </row>
    <row r="67" spans="1:18" ht="16.5">
      <c r="A67" s="104" t="s">
        <v>0</v>
      </c>
      <c r="B67" s="106" t="s">
        <v>66</v>
      </c>
      <c r="C67" s="102" t="s">
        <v>63</v>
      </c>
      <c r="D67" s="102" t="s">
        <v>62</v>
      </c>
      <c r="E67" s="76" t="s">
        <v>1</v>
      </c>
      <c r="F67" s="76" t="s">
        <v>2</v>
      </c>
      <c r="G67" s="76" t="s">
        <v>3</v>
      </c>
      <c r="H67" s="74" t="s">
        <v>67</v>
      </c>
      <c r="I67" s="92" t="s">
        <v>68</v>
      </c>
      <c r="J67" s="93"/>
      <c r="K67" s="93"/>
      <c r="L67" s="93"/>
      <c r="M67" s="93"/>
      <c r="N67" s="93"/>
      <c r="O67" s="93"/>
      <c r="P67" s="93"/>
      <c r="Q67" s="90" t="s">
        <v>69</v>
      </c>
      <c r="R67" s="91"/>
    </row>
    <row r="68" spans="1:18" ht="16.5">
      <c r="A68" s="105"/>
      <c r="B68" s="107"/>
      <c r="C68" s="103"/>
      <c r="D68" s="103"/>
      <c r="E68" s="77"/>
      <c r="F68" s="77"/>
      <c r="G68" s="77"/>
      <c r="H68" s="75"/>
      <c r="I68" s="78" t="s">
        <v>4</v>
      </c>
      <c r="J68" s="79"/>
      <c r="K68" s="79"/>
      <c r="L68" s="80" t="s">
        <v>70</v>
      </c>
      <c r="M68" s="81"/>
      <c r="N68" s="81"/>
      <c r="O68" s="81"/>
      <c r="P68" s="81"/>
      <c r="Q68" s="120" t="s">
        <v>4</v>
      </c>
      <c r="R68" s="122" t="s">
        <v>5</v>
      </c>
    </row>
    <row r="69" spans="1:18" ht="43.5" customHeight="1">
      <c r="A69" s="105"/>
      <c r="B69" s="107"/>
      <c r="C69" s="103"/>
      <c r="D69" s="103"/>
      <c r="E69" s="77"/>
      <c r="F69" s="77"/>
      <c r="G69" s="77"/>
      <c r="H69" s="75"/>
      <c r="I69" s="2" t="s">
        <v>71</v>
      </c>
      <c r="J69" s="14" t="s">
        <v>72</v>
      </c>
      <c r="K69" s="70" t="s">
        <v>6</v>
      </c>
      <c r="L69" s="14" t="s">
        <v>71</v>
      </c>
      <c r="M69" s="3" t="s">
        <v>73</v>
      </c>
      <c r="N69" s="14" t="s">
        <v>7</v>
      </c>
      <c r="O69" s="14" t="s">
        <v>8</v>
      </c>
      <c r="P69" s="62" t="s">
        <v>9</v>
      </c>
      <c r="Q69" s="121"/>
      <c r="R69" s="123"/>
    </row>
    <row r="70" spans="1:18" ht="16.5">
      <c r="A70" s="94" t="s">
        <v>109</v>
      </c>
      <c r="B70" s="111" t="s">
        <v>36</v>
      </c>
      <c r="C70" s="98">
        <v>57801</v>
      </c>
      <c r="D70" s="98">
        <v>60800</v>
      </c>
      <c r="E70" s="98">
        <v>60800</v>
      </c>
      <c r="F70" s="82">
        <v>43900</v>
      </c>
      <c r="G70" s="82">
        <v>60800</v>
      </c>
      <c r="H70" s="23">
        <f>ROUND(E70*6/100,0)</f>
        <v>3648</v>
      </c>
      <c r="I70" s="24">
        <f>ROUND(F70*9%*20%,0)</f>
        <v>790</v>
      </c>
      <c r="J70" s="24">
        <f>ROUND(F70*1%*20%,0)</f>
        <v>88</v>
      </c>
      <c r="K70" s="69">
        <f>SUM(I70:J70)</f>
        <v>878</v>
      </c>
      <c r="L70" s="24">
        <f>ROUND(F70*9%*70%,0)</f>
        <v>2766</v>
      </c>
      <c r="M70" s="24">
        <f>IF($M$12="不適用就業保險",0,ROUND(F70*1%*70%,0))</f>
        <v>307</v>
      </c>
      <c r="N70" s="24">
        <f>ROUNDUP(F70*0.1%,1)</f>
        <v>43.9</v>
      </c>
      <c r="O70" s="24">
        <f>ROUNDUP(F70*0.025%,0)</f>
        <v>11</v>
      </c>
      <c r="P70" s="63">
        <f>SUM(L70:O70)</f>
        <v>3127.9</v>
      </c>
      <c r="Q70" s="69">
        <f>ROUND(G70*0.0469*0.3,0)</f>
        <v>855</v>
      </c>
      <c r="R70" s="66">
        <f>ROUND(G70*0.0469*0.6*1.61,0)</f>
        <v>2755</v>
      </c>
    </row>
    <row r="71" spans="1:18" ht="16.5">
      <c r="A71" s="95"/>
      <c r="B71" s="112"/>
      <c r="C71" s="99"/>
      <c r="D71" s="99"/>
      <c r="E71" s="99"/>
      <c r="F71" s="83"/>
      <c r="G71" s="83"/>
      <c r="H71" s="23"/>
      <c r="I71" s="24"/>
      <c r="J71" s="24"/>
      <c r="K71" s="25"/>
      <c r="L71" s="24"/>
      <c r="M71" s="25"/>
      <c r="N71" s="24"/>
      <c r="O71" s="25"/>
      <c r="P71" s="25"/>
      <c r="Q71" s="24">
        <f>ROUND(G70*0.0469*0.3,0)</f>
        <v>855</v>
      </c>
      <c r="R71" s="67">
        <f>ROUND(G70*0.0469*0.35*1.61,0)</f>
        <v>1607</v>
      </c>
    </row>
    <row r="72" spans="1:18" ht="16.5">
      <c r="A72" s="94" t="s">
        <v>110</v>
      </c>
      <c r="B72" s="111" t="s">
        <v>37</v>
      </c>
      <c r="C72" s="98">
        <v>60801</v>
      </c>
      <c r="D72" s="98">
        <v>63800</v>
      </c>
      <c r="E72" s="98">
        <v>63800</v>
      </c>
      <c r="F72" s="82">
        <v>43900</v>
      </c>
      <c r="G72" s="82">
        <v>63800</v>
      </c>
      <c r="H72" s="23">
        <f>ROUND(E72*6/100,0)</f>
        <v>3828</v>
      </c>
      <c r="I72" s="24">
        <f>ROUND(F72*9%*20%,0)</f>
        <v>790</v>
      </c>
      <c r="J72" s="24">
        <f>ROUND(F72*1%*20%,0)</f>
        <v>88</v>
      </c>
      <c r="K72" s="69">
        <f>SUM(I72:J72)</f>
        <v>878</v>
      </c>
      <c r="L72" s="24">
        <f>ROUND(F72*9%*70%,0)</f>
        <v>2766</v>
      </c>
      <c r="M72" s="24">
        <f>IF($M$12="不適用就業保險",0,ROUND(F72*1%*70%,0))</f>
        <v>307</v>
      </c>
      <c r="N72" s="24">
        <f>ROUNDUP(F72*0.1%,1)</f>
        <v>43.9</v>
      </c>
      <c r="O72" s="24">
        <f>ROUNDUP(F72*0.025%,0)</f>
        <v>11</v>
      </c>
      <c r="P72" s="63">
        <f>SUM(L72:O72)</f>
        <v>3127.9</v>
      </c>
      <c r="Q72" s="69">
        <f>ROUND(G72*0.0469*0.3,0)</f>
        <v>898</v>
      </c>
      <c r="R72" s="66">
        <f>ROUND(G72*0.0469*0.6*1.61,0)</f>
        <v>2890</v>
      </c>
    </row>
    <row r="73" spans="1:18" ht="16.5">
      <c r="A73" s="95"/>
      <c r="B73" s="112"/>
      <c r="C73" s="99"/>
      <c r="D73" s="99"/>
      <c r="E73" s="99"/>
      <c r="F73" s="83"/>
      <c r="G73" s="83"/>
      <c r="H73" s="23"/>
      <c r="I73" s="24"/>
      <c r="J73" s="24"/>
      <c r="K73" s="25"/>
      <c r="L73" s="24"/>
      <c r="M73" s="25"/>
      <c r="N73" s="24"/>
      <c r="O73" s="25"/>
      <c r="P73" s="25"/>
      <c r="Q73" s="24">
        <f>ROUND(G72*0.0469*0.3,0)</f>
        <v>898</v>
      </c>
      <c r="R73" s="67">
        <f>ROUND(G72*0.0469*0.35*1.61,0)</f>
        <v>1686</v>
      </c>
    </row>
    <row r="74" spans="1:18" ht="16.5">
      <c r="A74" s="94" t="s">
        <v>111</v>
      </c>
      <c r="B74" s="111" t="s">
        <v>38</v>
      </c>
      <c r="C74" s="98">
        <v>63801</v>
      </c>
      <c r="D74" s="98">
        <v>66800</v>
      </c>
      <c r="E74" s="98">
        <v>66800</v>
      </c>
      <c r="F74" s="82">
        <v>43900</v>
      </c>
      <c r="G74" s="82">
        <v>66800</v>
      </c>
      <c r="H74" s="23">
        <f>ROUND(E74*6/100,0)</f>
        <v>4008</v>
      </c>
      <c r="I74" s="24">
        <f>ROUND(F74*9%*20%,0)</f>
        <v>790</v>
      </c>
      <c r="J74" s="24">
        <f>ROUND(F74*1%*20%,0)</f>
        <v>88</v>
      </c>
      <c r="K74" s="69">
        <f>SUM(I74:J74)</f>
        <v>878</v>
      </c>
      <c r="L74" s="24">
        <f>ROUND(F74*9%*70%,0)</f>
        <v>2766</v>
      </c>
      <c r="M74" s="24">
        <f>IF($M$12="不適用就業保險",0,ROUND(F74*1%*70%,0))</f>
        <v>307</v>
      </c>
      <c r="N74" s="24">
        <f>ROUNDUP(F74*0.1%,1)</f>
        <v>43.9</v>
      </c>
      <c r="O74" s="24">
        <f>ROUNDUP(F74*0.025%,0)</f>
        <v>11</v>
      </c>
      <c r="P74" s="63">
        <f>SUM(L74:O74)</f>
        <v>3127.9</v>
      </c>
      <c r="Q74" s="69">
        <f>ROUND(G74*0.0469*0.3,0)</f>
        <v>940</v>
      </c>
      <c r="R74" s="66">
        <f>ROUND(G74*0.0469*0.6*1.61,0)</f>
        <v>3026</v>
      </c>
    </row>
    <row r="75" spans="1:18" ht="16.5">
      <c r="A75" s="95"/>
      <c r="B75" s="112"/>
      <c r="C75" s="99"/>
      <c r="D75" s="99"/>
      <c r="E75" s="99"/>
      <c r="F75" s="83"/>
      <c r="G75" s="83"/>
      <c r="H75" s="23"/>
      <c r="I75" s="24"/>
      <c r="J75" s="24"/>
      <c r="K75" s="25"/>
      <c r="L75" s="24"/>
      <c r="M75" s="25"/>
      <c r="N75" s="24"/>
      <c r="O75" s="25"/>
      <c r="P75" s="25"/>
      <c r="Q75" s="24">
        <f>ROUND(G74*0.0469*0.3,0)</f>
        <v>940</v>
      </c>
      <c r="R75" s="67">
        <f>ROUND(G74*0.0469*0.35*1.61,0)</f>
        <v>1765</v>
      </c>
    </row>
    <row r="76" spans="1:18" ht="16.5">
      <c r="A76" s="94" t="s">
        <v>112</v>
      </c>
      <c r="B76" s="111" t="s">
        <v>39</v>
      </c>
      <c r="C76" s="98">
        <v>66801</v>
      </c>
      <c r="D76" s="98">
        <v>69800</v>
      </c>
      <c r="E76" s="98">
        <v>69800</v>
      </c>
      <c r="F76" s="82">
        <v>43900</v>
      </c>
      <c r="G76" s="82">
        <v>69800</v>
      </c>
      <c r="H76" s="23">
        <f>ROUND(E76*6/100,0)</f>
        <v>4188</v>
      </c>
      <c r="I76" s="24">
        <f>ROUND(F76*9%*20%,0)</f>
        <v>790</v>
      </c>
      <c r="J76" s="24">
        <f>ROUND(F76*1%*20%,0)</f>
        <v>88</v>
      </c>
      <c r="K76" s="69">
        <f>SUM(I76:J76)</f>
        <v>878</v>
      </c>
      <c r="L76" s="24">
        <f>ROUND(F76*9%*70%,0)</f>
        <v>2766</v>
      </c>
      <c r="M76" s="24">
        <f>IF($M$12="不適用就業保險",0,ROUND(F76*1%*70%,0))</f>
        <v>307</v>
      </c>
      <c r="N76" s="24">
        <f>ROUNDUP(F76*0.1%,1)</f>
        <v>43.9</v>
      </c>
      <c r="O76" s="24">
        <f>ROUNDUP(F76*0.025%,0)</f>
        <v>11</v>
      </c>
      <c r="P76" s="63">
        <f>SUM(L76:O76)</f>
        <v>3127.9</v>
      </c>
      <c r="Q76" s="69">
        <f>ROUND(G76*0.0469*0.3,0)</f>
        <v>982</v>
      </c>
      <c r="R76" s="66">
        <f>ROUND(G76*0.0469*0.6*1.61,0)</f>
        <v>3162</v>
      </c>
    </row>
    <row r="77" spans="1:18" ht="16.5">
      <c r="A77" s="95"/>
      <c r="B77" s="112"/>
      <c r="C77" s="99"/>
      <c r="D77" s="99"/>
      <c r="E77" s="99"/>
      <c r="F77" s="83"/>
      <c r="G77" s="83"/>
      <c r="H77" s="23"/>
      <c r="I77" s="24"/>
      <c r="J77" s="24"/>
      <c r="K77" s="25"/>
      <c r="L77" s="24"/>
      <c r="M77" s="25"/>
      <c r="N77" s="24"/>
      <c r="O77" s="25"/>
      <c r="P77" s="25"/>
      <c r="Q77" s="24">
        <f>ROUND(G76*0.0469*0.3,0)</f>
        <v>982</v>
      </c>
      <c r="R77" s="67">
        <f>ROUND(G76*0.0469*0.35*1.61,0)</f>
        <v>1845</v>
      </c>
    </row>
    <row r="78" spans="1:18" ht="16.5">
      <c r="A78" s="94" t="s">
        <v>113</v>
      </c>
      <c r="B78" s="111" t="s">
        <v>40</v>
      </c>
      <c r="C78" s="98">
        <v>69801</v>
      </c>
      <c r="D78" s="98">
        <v>72800</v>
      </c>
      <c r="E78" s="98">
        <v>72800</v>
      </c>
      <c r="F78" s="82">
        <v>43900</v>
      </c>
      <c r="G78" s="82">
        <v>72800</v>
      </c>
      <c r="H78" s="23">
        <f>ROUND(E78*6/100,0)</f>
        <v>4368</v>
      </c>
      <c r="I78" s="24">
        <f>ROUND(F78*9%*20%,0)</f>
        <v>790</v>
      </c>
      <c r="J78" s="24">
        <f>ROUND(F78*1%*20%,0)</f>
        <v>88</v>
      </c>
      <c r="K78" s="69">
        <f>SUM(I78:J78)</f>
        <v>878</v>
      </c>
      <c r="L78" s="24">
        <f>ROUND(F78*9%*70%,0)</f>
        <v>2766</v>
      </c>
      <c r="M78" s="24">
        <f>IF($M$12="不適用就業保險",0,ROUND(F78*1%*70%,0))</f>
        <v>307</v>
      </c>
      <c r="N78" s="24">
        <f>ROUNDUP(F78*0.1%,1)</f>
        <v>43.9</v>
      </c>
      <c r="O78" s="24">
        <f>ROUNDUP(F78*0.025%,0)</f>
        <v>11</v>
      </c>
      <c r="P78" s="63">
        <f>SUM(L78:O78)</f>
        <v>3127.9</v>
      </c>
      <c r="Q78" s="69">
        <f>ROUND(G78*0.0469*0.3,0)</f>
        <v>1024</v>
      </c>
      <c r="R78" s="66">
        <f>ROUND(G78*0.0469*0.6*1.61,0)</f>
        <v>3298</v>
      </c>
    </row>
    <row r="79" spans="1:18" ht="16.5">
      <c r="A79" s="95"/>
      <c r="B79" s="112"/>
      <c r="C79" s="99"/>
      <c r="D79" s="99"/>
      <c r="E79" s="99"/>
      <c r="F79" s="83"/>
      <c r="G79" s="83"/>
      <c r="H79" s="23"/>
      <c r="I79" s="24"/>
      <c r="J79" s="24"/>
      <c r="K79" s="25"/>
      <c r="L79" s="24"/>
      <c r="M79" s="25"/>
      <c r="N79" s="24"/>
      <c r="O79" s="25"/>
      <c r="P79" s="25"/>
      <c r="Q79" s="24">
        <f>ROUND(G78*0.0469*0.3,0)</f>
        <v>1024</v>
      </c>
      <c r="R79" s="67">
        <f>ROUND(G78*0.0469*0.35*1.61,0)</f>
        <v>1924</v>
      </c>
    </row>
    <row r="80" spans="1:18" ht="16.5">
      <c r="A80" s="94" t="s">
        <v>114</v>
      </c>
      <c r="B80" s="111" t="s">
        <v>41</v>
      </c>
      <c r="C80" s="98">
        <v>72801</v>
      </c>
      <c r="D80" s="98">
        <v>76500</v>
      </c>
      <c r="E80" s="98">
        <v>76500</v>
      </c>
      <c r="F80" s="82">
        <v>43900</v>
      </c>
      <c r="G80" s="82">
        <v>76500</v>
      </c>
      <c r="H80" s="23">
        <f>ROUND(E80*6/100,0)</f>
        <v>4590</v>
      </c>
      <c r="I80" s="24">
        <f>ROUND(F80*9%*20%,0)</f>
        <v>790</v>
      </c>
      <c r="J80" s="24">
        <f>ROUND(F80*1%*20%,0)</f>
        <v>88</v>
      </c>
      <c r="K80" s="69">
        <f>SUM(I80:J80)</f>
        <v>878</v>
      </c>
      <c r="L80" s="24">
        <f>ROUND(F80*9%*70%,0)</f>
        <v>2766</v>
      </c>
      <c r="M80" s="24">
        <f>IF($M$12="不適用就業保險",0,ROUND(F80*1%*70%,0))</f>
        <v>307</v>
      </c>
      <c r="N80" s="24">
        <f>ROUNDUP(F80*0.1%,1)</f>
        <v>43.9</v>
      </c>
      <c r="O80" s="24">
        <f>ROUNDUP(F80*0.025%,0)</f>
        <v>11</v>
      </c>
      <c r="P80" s="63">
        <f>SUM(L80:O80)</f>
        <v>3127.9</v>
      </c>
      <c r="Q80" s="69">
        <f>ROUND(G80*0.0469*0.3,0)</f>
        <v>1076</v>
      </c>
      <c r="R80" s="66">
        <f>ROUND(G80*0.0469*0.6*1.61,0)</f>
        <v>3466</v>
      </c>
    </row>
    <row r="81" spans="1:18" ht="16.5">
      <c r="A81" s="95"/>
      <c r="B81" s="112"/>
      <c r="C81" s="99"/>
      <c r="D81" s="99"/>
      <c r="E81" s="99"/>
      <c r="F81" s="83"/>
      <c r="G81" s="83"/>
      <c r="H81" s="23"/>
      <c r="I81" s="24"/>
      <c r="J81" s="24"/>
      <c r="K81" s="25"/>
      <c r="L81" s="24"/>
      <c r="M81" s="25"/>
      <c r="N81" s="24"/>
      <c r="O81" s="25"/>
      <c r="P81" s="25"/>
      <c r="Q81" s="24">
        <f>ROUND(G80*0.0469*0.3,0)</f>
        <v>1076</v>
      </c>
      <c r="R81" s="67">
        <f>ROUND(G80*0.0469*0.35*1.61,0)</f>
        <v>2022</v>
      </c>
    </row>
    <row r="82" spans="1:18" ht="16.5">
      <c r="A82" s="94" t="s">
        <v>115</v>
      </c>
      <c r="B82" s="111" t="s">
        <v>42</v>
      </c>
      <c r="C82" s="98">
        <v>76501</v>
      </c>
      <c r="D82" s="98">
        <v>80200</v>
      </c>
      <c r="E82" s="98">
        <v>80200</v>
      </c>
      <c r="F82" s="82">
        <v>43900</v>
      </c>
      <c r="G82" s="82">
        <v>80200</v>
      </c>
      <c r="H82" s="23">
        <f>ROUND(E82*6/100,0)</f>
        <v>4812</v>
      </c>
      <c r="I82" s="24">
        <f>ROUND(F82*9%*20%,0)</f>
        <v>790</v>
      </c>
      <c r="J82" s="24">
        <f>ROUND(F82*1%*20%,0)</f>
        <v>88</v>
      </c>
      <c r="K82" s="69">
        <f>SUM(I82:J82)</f>
        <v>878</v>
      </c>
      <c r="L82" s="24">
        <f>ROUND(F82*9%*70%,0)</f>
        <v>2766</v>
      </c>
      <c r="M82" s="24">
        <f>IF($M$12="不適用就業保險",0,ROUND(F82*1%*70%,0))</f>
        <v>307</v>
      </c>
      <c r="N82" s="24">
        <f>ROUNDUP(F82*0.1%,1)</f>
        <v>43.9</v>
      </c>
      <c r="O82" s="24">
        <f>ROUNDUP(F82*0.025%,0)</f>
        <v>11</v>
      </c>
      <c r="P82" s="63">
        <f>SUM(L82:O82)</f>
        <v>3127.9</v>
      </c>
      <c r="Q82" s="69">
        <f>ROUND(G82*0.0469*0.3,0)</f>
        <v>1128</v>
      </c>
      <c r="R82" s="66">
        <f>ROUND(G82*0.0469*0.6*1.61,0)</f>
        <v>3633</v>
      </c>
    </row>
    <row r="83" spans="1:18" ht="16.5">
      <c r="A83" s="95"/>
      <c r="B83" s="112"/>
      <c r="C83" s="99"/>
      <c r="D83" s="99"/>
      <c r="E83" s="99"/>
      <c r="F83" s="83"/>
      <c r="G83" s="83"/>
      <c r="H83" s="23"/>
      <c r="I83" s="24"/>
      <c r="J83" s="24"/>
      <c r="K83" s="25"/>
      <c r="L83" s="24"/>
      <c r="M83" s="25"/>
      <c r="N83" s="24"/>
      <c r="O83" s="25"/>
      <c r="P83" s="25"/>
      <c r="Q83" s="24">
        <f>ROUND(G82*0.0469*0.3,0)</f>
        <v>1128</v>
      </c>
      <c r="R83" s="67">
        <f>ROUND(G82*0.0469*0.35*1.61,0)</f>
        <v>2120</v>
      </c>
    </row>
    <row r="84" spans="1:18" ht="16.5">
      <c r="A84" s="94" t="s">
        <v>116</v>
      </c>
      <c r="B84" s="111" t="s">
        <v>43</v>
      </c>
      <c r="C84" s="98">
        <v>80201</v>
      </c>
      <c r="D84" s="98">
        <v>83900</v>
      </c>
      <c r="E84" s="98">
        <v>83900</v>
      </c>
      <c r="F84" s="82">
        <v>43900</v>
      </c>
      <c r="G84" s="82">
        <v>83900</v>
      </c>
      <c r="H84" s="23">
        <f>ROUND(E84*6/100,0)</f>
        <v>5034</v>
      </c>
      <c r="I84" s="24">
        <f>ROUND(F84*9%*20%,0)</f>
        <v>790</v>
      </c>
      <c r="J84" s="24">
        <f>ROUND(F84*1%*20%,0)</f>
        <v>88</v>
      </c>
      <c r="K84" s="69">
        <f>SUM(I84:J84)</f>
        <v>878</v>
      </c>
      <c r="L84" s="24">
        <f>ROUND(F84*9%*70%,0)</f>
        <v>2766</v>
      </c>
      <c r="M84" s="24">
        <f>IF($M$12="不適用就業保險",0,ROUND(F84*1%*70%,0))</f>
        <v>307</v>
      </c>
      <c r="N84" s="24">
        <f>ROUNDUP(F84*0.1%,1)</f>
        <v>43.9</v>
      </c>
      <c r="O84" s="24">
        <f>ROUNDUP(F84*0.025%,0)</f>
        <v>11</v>
      </c>
      <c r="P84" s="63">
        <f>SUM(L84:O84)</f>
        <v>3127.9</v>
      </c>
      <c r="Q84" s="69">
        <f>ROUND(G84*0.0469*0.3,0)</f>
        <v>1180</v>
      </c>
      <c r="R84" s="66">
        <f>ROUND(G84*0.0469*0.6*1.61,0)</f>
        <v>3801</v>
      </c>
    </row>
    <row r="85" spans="1:18" ht="16.5">
      <c r="A85" s="95"/>
      <c r="B85" s="112"/>
      <c r="C85" s="99"/>
      <c r="D85" s="99"/>
      <c r="E85" s="99"/>
      <c r="F85" s="83"/>
      <c r="G85" s="83"/>
      <c r="H85" s="23"/>
      <c r="I85" s="24"/>
      <c r="J85" s="24"/>
      <c r="K85" s="25"/>
      <c r="L85" s="24"/>
      <c r="M85" s="25"/>
      <c r="N85" s="24"/>
      <c r="O85" s="25"/>
      <c r="P85" s="25"/>
      <c r="Q85" s="24">
        <f>ROUND(G84*0.0469*0.3,0)</f>
        <v>1180</v>
      </c>
      <c r="R85" s="67">
        <f>ROUND(G84*0.0469*0.35*1.61,0)</f>
        <v>2217</v>
      </c>
    </row>
    <row r="86" spans="1:18" ht="16.5">
      <c r="A86" s="94" t="s">
        <v>117</v>
      </c>
      <c r="B86" s="111" t="s">
        <v>44</v>
      </c>
      <c r="C86" s="98">
        <v>83901</v>
      </c>
      <c r="D86" s="98">
        <v>87600</v>
      </c>
      <c r="E86" s="98">
        <v>87600</v>
      </c>
      <c r="F86" s="82">
        <v>43900</v>
      </c>
      <c r="G86" s="82">
        <v>87600</v>
      </c>
      <c r="H86" s="23">
        <f>ROUND(E86*6/100,0)</f>
        <v>5256</v>
      </c>
      <c r="I86" s="24">
        <f>ROUND(F86*9%*20%,0)</f>
        <v>790</v>
      </c>
      <c r="J86" s="24">
        <f>ROUND(F86*1%*20%,0)</f>
        <v>88</v>
      </c>
      <c r="K86" s="69">
        <f>SUM(I86:J86)</f>
        <v>878</v>
      </c>
      <c r="L86" s="24">
        <f>ROUND(F86*9%*70%,0)</f>
        <v>2766</v>
      </c>
      <c r="M86" s="24">
        <f>IF($M$12="不適用就業保險",0,ROUND(F86*1%*70%,0))</f>
        <v>307</v>
      </c>
      <c r="N86" s="24">
        <f>ROUNDUP(F86*0.1%,1)</f>
        <v>43.9</v>
      </c>
      <c r="O86" s="24">
        <f>ROUNDUP(F86*0.025%,0)</f>
        <v>11</v>
      </c>
      <c r="P86" s="63">
        <f>SUM(L86:O86)</f>
        <v>3127.9</v>
      </c>
      <c r="Q86" s="69">
        <f>ROUND(G86*0.0469*0.3,0)</f>
        <v>1233</v>
      </c>
      <c r="R86" s="66">
        <f>ROUND(G86*0.0469*0.6*1.61,0)</f>
        <v>3969</v>
      </c>
    </row>
    <row r="87" spans="1:18" ht="16.5">
      <c r="A87" s="95"/>
      <c r="B87" s="112"/>
      <c r="C87" s="99"/>
      <c r="D87" s="99"/>
      <c r="E87" s="99"/>
      <c r="F87" s="83"/>
      <c r="G87" s="83"/>
      <c r="H87" s="23"/>
      <c r="I87" s="24"/>
      <c r="J87" s="24"/>
      <c r="K87" s="25"/>
      <c r="L87" s="24"/>
      <c r="M87" s="25"/>
      <c r="N87" s="24"/>
      <c r="O87" s="25"/>
      <c r="P87" s="25"/>
      <c r="Q87" s="24">
        <f>ROUND(G86*0.0469*0.3,0)</f>
        <v>1233</v>
      </c>
      <c r="R87" s="67">
        <f>ROUND(G86*0.0469*0.35*1.61,0)</f>
        <v>2315</v>
      </c>
    </row>
    <row r="88" spans="1:18" ht="16.5">
      <c r="A88" s="94" t="s">
        <v>118</v>
      </c>
      <c r="B88" s="111" t="s">
        <v>45</v>
      </c>
      <c r="C88" s="98">
        <v>87601</v>
      </c>
      <c r="D88" s="98">
        <v>92100</v>
      </c>
      <c r="E88" s="98">
        <v>92100</v>
      </c>
      <c r="F88" s="82">
        <v>43900</v>
      </c>
      <c r="G88" s="82">
        <v>92100</v>
      </c>
      <c r="H88" s="23">
        <f>ROUND(E88*6/100,0)</f>
        <v>5526</v>
      </c>
      <c r="I88" s="24">
        <f>ROUND(F88*9%*20%,0)</f>
        <v>790</v>
      </c>
      <c r="J88" s="24">
        <f>ROUND(F88*1%*20%,0)</f>
        <v>88</v>
      </c>
      <c r="K88" s="69">
        <f>SUM(I88:J88)</f>
        <v>878</v>
      </c>
      <c r="L88" s="24">
        <f>ROUND(F88*9%*70%,0)</f>
        <v>2766</v>
      </c>
      <c r="M88" s="24">
        <f>IF($M$12="不適用就業保險",0,ROUND(F88*1%*70%,0))</f>
        <v>307</v>
      </c>
      <c r="N88" s="24">
        <f>ROUNDUP(F88*0.1%,1)</f>
        <v>43.9</v>
      </c>
      <c r="O88" s="24">
        <f>ROUNDUP(F88*0.025%,0)</f>
        <v>11</v>
      </c>
      <c r="P88" s="63">
        <f>SUM(L88:O88)</f>
        <v>3127.9</v>
      </c>
      <c r="Q88" s="69">
        <f>ROUND(G88*0.0469*0.3,0)</f>
        <v>1296</v>
      </c>
      <c r="R88" s="66">
        <f>ROUND(G88*0.0469*0.6*1.61,0)</f>
        <v>4173</v>
      </c>
    </row>
    <row r="89" spans="1:18" ht="16.5">
      <c r="A89" s="95"/>
      <c r="B89" s="112"/>
      <c r="C89" s="99"/>
      <c r="D89" s="99"/>
      <c r="E89" s="99"/>
      <c r="F89" s="83"/>
      <c r="G89" s="83"/>
      <c r="H89" s="23"/>
      <c r="I89" s="24"/>
      <c r="J89" s="24"/>
      <c r="K89" s="25"/>
      <c r="L89" s="24"/>
      <c r="M89" s="25"/>
      <c r="N89" s="24"/>
      <c r="O89" s="25"/>
      <c r="P89" s="25"/>
      <c r="Q89" s="24">
        <f>ROUND(G88*0.0469*0.3,0)</f>
        <v>1296</v>
      </c>
      <c r="R89" s="67">
        <f>ROUND(G88*0.0469*0.35*1.61,0)</f>
        <v>2434</v>
      </c>
    </row>
    <row r="90" spans="1:18" ht="16.5">
      <c r="A90" s="94" t="s">
        <v>119</v>
      </c>
      <c r="B90" s="111" t="s">
        <v>46</v>
      </c>
      <c r="C90" s="98">
        <v>92101</v>
      </c>
      <c r="D90" s="98">
        <v>96600</v>
      </c>
      <c r="E90" s="98">
        <v>96600</v>
      </c>
      <c r="F90" s="82">
        <v>43900</v>
      </c>
      <c r="G90" s="82">
        <v>96600</v>
      </c>
      <c r="H90" s="23">
        <f>ROUND(E90*6/100,0)</f>
        <v>5796</v>
      </c>
      <c r="I90" s="24">
        <f>ROUND(F90*9%*20%,0)</f>
        <v>790</v>
      </c>
      <c r="J90" s="24">
        <f>ROUND(F90*1%*20%,0)</f>
        <v>88</v>
      </c>
      <c r="K90" s="69">
        <f>SUM(I90:J90)</f>
        <v>878</v>
      </c>
      <c r="L90" s="24">
        <f>ROUND(F90*9%*70%,0)</f>
        <v>2766</v>
      </c>
      <c r="M90" s="24">
        <f>IF($M$12="不適用就業保險",0,ROUND(F90*1%*70%,0))</f>
        <v>307</v>
      </c>
      <c r="N90" s="24">
        <f>ROUNDUP(F90*0.1%,1)</f>
        <v>43.9</v>
      </c>
      <c r="O90" s="24">
        <f>ROUNDUP(F90*0.025%,0)</f>
        <v>11</v>
      </c>
      <c r="P90" s="63">
        <f>SUM(L90:O90)</f>
        <v>3127.9</v>
      </c>
      <c r="Q90" s="69">
        <f>ROUND(G90*0.0469*0.3,0)</f>
        <v>1359</v>
      </c>
      <c r="R90" s="66">
        <f>ROUND(G90*0.0469*0.6*1.61,0)</f>
        <v>4377</v>
      </c>
    </row>
    <row r="91" spans="1:18" ht="16.5">
      <c r="A91" s="95"/>
      <c r="B91" s="112"/>
      <c r="C91" s="99"/>
      <c r="D91" s="99"/>
      <c r="E91" s="99"/>
      <c r="F91" s="83"/>
      <c r="G91" s="83"/>
      <c r="H91" s="23"/>
      <c r="I91" s="24"/>
      <c r="J91" s="24"/>
      <c r="K91" s="25"/>
      <c r="L91" s="24"/>
      <c r="M91" s="25"/>
      <c r="N91" s="24"/>
      <c r="O91" s="25"/>
      <c r="P91" s="25"/>
      <c r="Q91" s="24">
        <f>ROUND(G90*0.0469*0.3,0)</f>
        <v>1359</v>
      </c>
      <c r="R91" s="67">
        <f>ROUND(G90*0.0469*0.35*1.61,0)</f>
        <v>2553</v>
      </c>
    </row>
    <row r="92" spans="1:18" ht="16.5">
      <c r="A92" s="94" t="s">
        <v>120</v>
      </c>
      <c r="B92" s="111" t="s">
        <v>47</v>
      </c>
      <c r="C92" s="98">
        <v>96601</v>
      </c>
      <c r="D92" s="98">
        <v>101100</v>
      </c>
      <c r="E92" s="98">
        <v>101100</v>
      </c>
      <c r="F92" s="82">
        <v>43900</v>
      </c>
      <c r="G92" s="82">
        <v>101100</v>
      </c>
      <c r="H92" s="23">
        <f>ROUND(E92*6/100,0)</f>
        <v>6066</v>
      </c>
      <c r="I92" s="24">
        <f>ROUND(F92*9%*20%,0)</f>
        <v>790</v>
      </c>
      <c r="J92" s="24">
        <f>ROUND(F92*1%*20%,0)</f>
        <v>88</v>
      </c>
      <c r="K92" s="69">
        <f>SUM(I92:J92)</f>
        <v>878</v>
      </c>
      <c r="L92" s="24">
        <f>ROUND(F92*9%*70%,0)</f>
        <v>2766</v>
      </c>
      <c r="M92" s="24">
        <f>IF($M$12="不適用就業保險",0,ROUND(F92*1%*70%,0))</f>
        <v>307</v>
      </c>
      <c r="N92" s="24">
        <f>ROUNDUP(F92*0.1%,1)</f>
        <v>43.9</v>
      </c>
      <c r="O92" s="24">
        <f>ROUNDUP(F92*0.025%,0)</f>
        <v>11</v>
      </c>
      <c r="P92" s="63">
        <f>SUM(L92:O92)</f>
        <v>3127.9</v>
      </c>
      <c r="Q92" s="69">
        <f>ROUND(G92*0.0469*0.3,0)</f>
        <v>1422</v>
      </c>
      <c r="R92" s="66">
        <f>ROUND(G92*0.0469*0.6*1.61,0)</f>
        <v>4580</v>
      </c>
    </row>
    <row r="93" spans="1:18" ht="16.5">
      <c r="A93" s="95"/>
      <c r="B93" s="112"/>
      <c r="C93" s="99"/>
      <c r="D93" s="99"/>
      <c r="E93" s="99"/>
      <c r="F93" s="83"/>
      <c r="G93" s="83"/>
      <c r="H93" s="23"/>
      <c r="I93" s="24"/>
      <c r="J93" s="24"/>
      <c r="K93" s="25"/>
      <c r="L93" s="24"/>
      <c r="M93" s="25"/>
      <c r="N93" s="24"/>
      <c r="O93" s="25"/>
      <c r="P93" s="25"/>
      <c r="Q93" s="24">
        <f>ROUND(G92*0.0469*0.3,0)</f>
        <v>1422</v>
      </c>
      <c r="R93" s="67">
        <f>ROUND(G92*0.0469*0.35*1.61,0)</f>
        <v>2672</v>
      </c>
    </row>
    <row r="94" spans="1:18" ht="16.5">
      <c r="A94" s="94" t="s">
        <v>121</v>
      </c>
      <c r="B94" s="111" t="s">
        <v>180</v>
      </c>
      <c r="C94" s="98">
        <v>101101</v>
      </c>
      <c r="D94" s="98">
        <v>105600</v>
      </c>
      <c r="E94" s="98">
        <v>105600</v>
      </c>
      <c r="F94" s="82">
        <v>43900</v>
      </c>
      <c r="G94" s="82">
        <v>105600</v>
      </c>
      <c r="H94" s="23">
        <f>ROUND(E94*6/100,0)</f>
        <v>6336</v>
      </c>
      <c r="I94" s="24">
        <f>ROUND(F94*9%*20%,0)</f>
        <v>790</v>
      </c>
      <c r="J94" s="24">
        <f>ROUND(F94*1%*20%,0)</f>
        <v>88</v>
      </c>
      <c r="K94" s="69">
        <f>SUM(I94:J94)</f>
        <v>878</v>
      </c>
      <c r="L94" s="24">
        <f>ROUND(F94*9%*70%,0)</f>
        <v>2766</v>
      </c>
      <c r="M94" s="24">
        <f>IF($M$12="不適用就業保險",0,ROUND(F94*1%*70%,0))</f>
        <v>307</v>
      </c>
      <c r="N94" s="24">
        <f>ROUNDUP(F94*0.1%,1)</f>
        <v>43.9</v>
      </c>
      <c r="O94" s="24">
        <f>ROUNDUP(F94*0.025%,0)</f>
        <v>11</v>
      </c>
      <c r="P94" s="63">
        <f>SUM(L94:O94)</f>
        <v>3127.9</v>
      </c>
      <c r="Q94" s="69">
        <f>ROUND(G94*0.0469*0.3,0)</f>
        <v>1486</v>
      </c>
      <c r="R94" s="66">
        <f>ROUND(G94*0.0469*0.6*1.61,0)</f>
        <v>4784</v>
      </c>
    </row>
    <row r="95" spans="1:18" ht="16.5">
      <c r="A95" s="95"/>
      <c r="B95" s="112"/>
      <c r="C95" s="99"/>
      <c r="D95" s="99"/>
      <c r="E95" s="99"/>
      <c r="F95" s="83"/>
      <c r="G95" s="83"/>
      <c r="H95" s="23"/>
      <c r="I95" s="24"/>
      <c r="J95" s="24"/>
      <c r="K95" s="25"/>
      <c r="L95" s="24"/>
      <c r="M95" s="25"/>
      <c r="N95" s="24"/>
      <c r="O95" s="25"/>
      <c r="P95" s="25"/>
      <c r="Q95" s="24">
        <f>ROUND(G94*0.0469*0.3,0)</f>
        <v>1486</v>
      </c>
      <c r="R95" s="67">
        <f>ROUND(G94*0.0469*0.35*1.61,0)</f>
        <v>2791</v>
      </c>
    </row>
    <row r="96" spans="1:18" ht="16.5">
      <c r="A96" s="94" t="s">
        <v>122</v>
      </c>
      <c r="B96" s="111" t="s">
        <v>49</v>
      </c>
      <c r="C96" s="98">
        <v>105601</v>
      </c>
      <c r="D96" s="98">
        <v>110100</v>
      </c>
      <c r="E96" s="98">
        <v>110100</v>
      </c>
      <c r="F96" s="82">
        <v>43900</v>
      </c>
      <c r="G96" s="82">
        <v>110100</v>
      </c>
      <c r="H96" s="23">
        <f>ROUND(E96*6/100,0)</f>
        <v>6606</v>
      </c>
      <c r="I96" s="24">
        <f>ROUND(F96*9%*20%,0)</f>
        <v>790</v>
      </c>
      <c r="J96" s="24">
        <f>ROUND(F96*1%*20%,0)</f>
        <v>88</v>
      </c>
      <c r="K96" s="69">
        <f>SUM(I96:J96)</f>
        <v>878</v>
      </c>
      <c r="L96" s="24">
        <f>ROUND(F96*9%*70%,0)</f>
        <v>2766</v>
      </c>
      <c r="M96" s="24">
        <f>IF($M$12="不適用就業保險",0,ROUND(F96*1%*70%,0))</f>
        <v>307</v>
      </c>
      <c r="N96" s="24">
        <f>ROUNDUP(F96*0.1%,1)</f>
        <v>43.9</v>
      </c>
      <c r="O96" s="24">
        <f>ROUNDUP(F96*0.025%,0)</f>
        <v>11</v>
      </c>
      <c r="P96" s="63">
        <f>SUM(L96:O96)</f>
        <v>3127.9</v>
      </c>
      <c r="Q96" s="69">
        <f>ROUND(G96*0.0469*0.3,0)</f>
        <v>1549</v>
      </c>
      <c r="R96" s="66">
        <f>ROUND(G96*0.0469*0.6*1.61,0)</f>
        <v>4988</v>
      </c>
    </row>
    <row r="97" spans="1:18" ht="16.5">
      <c r="A97" s="95"/>
      <c r="B97" s="112"/>
      <c r="C97" s="99"/>
      <c r="D97" s="99"/>
      <c r="E97" s="99"/>
      <c r="F97" s="83"/>
      <c r="G97" s="83"/>
      <c r="H97" s="23"/>
      <c r="I97" s="24"/>
      <c r="J97" s="24"/>
      <c r="K97" s="25"/>
      <c r="L97" s="24"/>
      <c r="M97" s="25"/>
      <c r="N97" s="24"/>
      <c r="O97" s="25"/>
      <c r="P97" s="25"/>
      <c r="Q97" s="24">
        <f>ROUND(G96*0.0469*0.3,0)</f>
        <v>1549</v>
      </c>
      <c r="R97" s="67">
        <f>ROUND(G96*0.0469*0.35*1.61,0)</f>
        <v>2910</v>
      </c>
    </row>
    <row r="98" spans="1:18" ht="16.5">
      <c r="A98" s="94" t="s">
        <v>123</v>
      </c>
      <c r="B98" s="111" t="s">
        <v>50</v>
      </c>
      <c r="C98" s="98">
        <v>110101</v>
      </c>
      <c r="D98" s="98">
        <v>115500</v>
      </c>
      <c r="E98" s="98">
        <v>115500</v>
      </c>
      <c r="F98" s="82">
        <v>43900</v>
      </c>
      <c r="G98" s="82">
        <v>115500</v>
      </c>
      <c r="H98" s="23">
        <f>ROUND(E98*6/100,0)</f>
        <v>6930</v>
      </c>
      <c r="I98" s="24">
        <f>ROUND(F98*9%*20%,0)</f>
        <v>790</v>
      </c>
      <c r="J98" s="24">
        <f>ROUND(F98*1%*20%,0)</f>
        <v>88</v>
      </c>
      <c r="K98" s="69">
        <f>SUM(I98:J98)</f>
        <v>878</v>
      </c>
      <c r="L98" s="24">
        <f>ROUND(F98*9%*70%,0)</f>
        <v>2766</v>
      </c>
      <c r="M98" s="24">
        <f>IF($M$12="不適用就業保險",0,ROUND(F98*1%*70%,0))</f>
        <v>307</v>
      </c>
      <c r="N98" s="24">
        <f>ROUNDUP(F98*0.1%,1)</f>
        <v>43.9</v>
      </c>
      <c r="O98" s="24">
        <f>ROUNDUP(F98*0.025%,0)</f>
        <v>11</v>
      </c>
      <c r="P98" s="63">
        <f>SUM(L98:O98)</f>
        <v>3127.9</v>
      </c>
      <c r="Q98" s="69">
        <f>ROUND(G98*0.0469*0.3,0)</f>
        <v>1625</v>
      </c>
      <c r="R98" s="66">
        <f>ROUND(G98*0.0469*0.6*1.61,0)</f>
        <v>5233</v>
      </c>
    </row>
    <row r="99" spans="1:18" ht="17.25" thickBot="1">
      <c r="A99" s="95"/>
      <c r="B99" s="112"/>
      <c r="C99" s="99"/>
      <c r="D99" s="99"/>
      <c r="E99" s="99"/>
      <c r="F99" s="83"/>
      <c r="G99" s="83"/>
      <c r="H99" s="23"/>
      <c r="I99" s="24"/>
      <c r="J99" s="24"/>
      <c r="K99" s="25"/>
      <c r="L99" s="24"/>
      <c r="M99" s="25"/>
      <c r="N99" s="24"/>
      <c r="O99" s="25"/>
      <c r="P99" s="25"/>
      <c r="Q99" s="24">
        <f>ROUND(G98*0.0469*0.3,0)</f>
        <v>1625</v>
      </c>
      <c r="R99" s="67">
        <f>ROUND(G98*0.0469*0.35*1.61,0)</f>
        <v>3052</v>
      </c>
    </row>
    <row r="100" spans="1:18" ht="16.5">
      <c r="A100" s="104" t="s">
        <v>0</v>
      </c>
      <c r="B100" s="106" t="s">
        <v>66</v>
      </c>
      <c r="C100" s="102" t="s">
        <v>63</v>
      </c>
      <c r="D100" s="102" t="s">
        <v>62</v>
      </c>
      <c r="E100" s="76" t="s">
        <v>1</v>
      </c>
      <c r="F100" s="76" t="s">
        <v>2</v>
      </c>
      <c r="G100" s="76" t="s">
        <v>3</v>
      </c>
      <c r="H100" s="74" t="s">
        <v>67</v>
      </c>
      <c r="I100" s="92" t="s">
        <v>68</v>
      </c>
      <c r="J100" s="93"/>
      <c r="K100" s="93"/>
      <c r="L100" s="93"/>
      <c r="M100" s="93"/>
      <c r="N100" s="93"/>
      <c r="O100" s="93"/>
      <c r="P100" s="93"/>
      <c r="Q100" s="90" t="s">
        <v>69</v>
      </c>
      <c r="R100" s="91"/>
    </row>
    <row r="101" spans="1:18" ht="16.5">
      <c r="A101" s="105"/>
      <c r="B101" s="107"/>
      <c r="C101" s="103"/>
      <c r="D101" s="103"/>
      <c r="E101" s="77"/>
      <c r="F101" s="77"/>
      <c r="G101" s="77"/>
      <c r="H101" s="75"/>
      <c r="I101" s="78" t="s">
        <v>4</v>
      </c>
      <c r="J101" s="79"/>
      <c r="K101" s="79"/>
      <c r="L101" s="80" t="s">
        <v>70</v>
      </c>
      <c r="M101" s="81"/>
      <c r="N101" s="81"/>
      <c r="O101" s="81"/>
      <c r="P101" s="81"/>
      <c r="Q101" s="120" t="s">
        <v>4</v>
      </c>
      <c r="R101" s="122" t="s">
        <v>5</v>
      </c>
    </row>
    <row r="102" spans="1:18" ht="43.5" customHeight="1">
      <c r="A102" s="105"/>
      <c r="B102" s="107"/>
      <c r="C102" s="103"/>
      <c r="D102" s="103"/>
      <c r="E102" s="77"/>
      <c r="F102" s="77"/>
      <c r="G102" s="77"/>
      <c r="H102" s="75"/>
      <c r="I102" s="2" t="s">
        <v>71</v>
      </c>
      <c r="J102" s="14" t="s">
        <v>72</v>
      </c>
      <c r="K102" s="70" t="s">
        <v>6</v>
      </c>
      <c r="L102" s="14" t="s">
        <v>71</v>
      </c>
      <c r="M102" s="3" t="s">
        <v>73</v>
      </c>
      <c r="N102" s="14" t="s">
        <v>7</v>
      </c>
      <c r="O102" s="14" t="s">
        <v>8</v>
      </c>
      <c r="P102" s="62" t="s">
        <v>9</v>
      </c>
      <c r="Q102" s="121"/>
      <c r="R102" s="123"/>
    </row>
    <row r="103" spans="1:18" ht="16.5">
      <c r="A103" s="94" t="s">
        <v>124</v>
      </c>
      <c r="B103" s="111" t="s">
        <v>51</v>
      </c>
      <c r="C103" s="98">
        <v>115501</v>
      </c>
      <c r="D103" s="98">
        <v>120900</v>
      </c>
      <c r="E103" s="98">
        <v>120900</v>
      </c>
      <c r="F103" s="82">
        <v>43900</v>
      </c>
      <c r="G103" s="82">
        <v>120900</v>
      </c>
      <c r="H103" s="23">
        <f>ROUND(E103*6/100,0)</f>
        <v>7254</v>
      </c>
      <c r="I103" s="24">
        <f>ROUND(F103*9%*20%,0)</f>
        <v>790</v>
      </c>
      <c r="J103" s="24">
        <f>ROUND(F103*1%*20%,0)</f>
        <v>88</v>
      </c>
      <c r="K103" s="69">
        <f>SUM(I103:J103)</f>
        <v>878</v>
      </c>
      <c r="L103" s="24">
        <f>ROUND(F103*9%*70%,0)</f>
        <v>2766</v>
      </c>
      <c r="M103" s="24">
        <f>IF($M$12="不適用就業保險",0,ROUND(F103*1%*70%,0))</f>
        <v>307</v>
      </c>
      <c r="N103" s="24">
        <f>ROUNDUP(F103*0.1%,1)</f>
        <v>43.9</v>
      </c>
      <c r="O103" s="24">
        <f>ROUNDUP(F103*0.025%,0)</f>
        <v>11</v>
      </c>
      <c r="P103" s="63">
        <f>SUM(L103:O103)</f>
        <v>3127.9</v>
      </c>
      <c r="Q103" s="69">
        <f>ROUND(G103*0.0469*0.3,0)</f>
        <v>1701</v>
      </c>
      <c r="R103" s="66">
        <f>ROUND(G103*0.0469*0.6*1.61,0)</f>
        <v>5477</v>
      </c>
    </row>
    <row r="104" spans="1:18" ht="16.5">
      <c r="A104" s="95"/>
      <c r="B104" s="112"/>
      <c r="C104" s="99"/>
      <c r="D104" s="99"/>
      <c r="E104" s="99"/>
      <c r="F104" s="83"/>
      <c r="G104" s="83"/>
      <c r="H104" s="23"/>
      <c r="I104" s="24"/>
      <c r="J104" s="24"/>
      <c r="K104" s="25"/>
      <c r="L104" s="24"/>
      <c r="M104" s="25"/>
      <c r="N104" s="24"/>
      <c r="O104" s="25"/>
      <c r="P104" s="25"/>
      <c r="Q104" s="24">
        <f>ROUND(G103*0.0469*0.3,0)</f>
        <v>1701</v>
      </c>
      <c r="R104" s="67">
        <f>ROUND(G103*0.0469*0.35*1.61,0)</f>
        <v>3195</v>
      </c>
    </row>
    <row r="105" spans="1:18" ht="16.5">
      <c r="A105" s="94" t="s">
        <v>125</v>
      </c>
      <c r="B105" s="111" t="s">
        <v>52</v>
      </c>
      <c r="C105" s="98">
        <v>120901</v>
      </c>
      <c r="D105" s="98">
        <v>126300</v>
      </c>
      <c r="E105" s="98">
        <v>126300</v>
      </c>
      <c r="F105" s="82">
        <v>43900</v>
      </c>
      <c r="G105" s="82">
        <v>126300</v>
      </c>
      <c r="H105" s="23">
        <f>ROUND(E105*6/100,0)</f>
        <v>7578</v>
      </c>
      <c r="I105" s="24">
        <f>ROUND(F105*9%*20%,0)</f>
        <v>790</v>
      </c>
      <c r="J105" s="24">
        <f>ROUND(F105*1%*20%,0)</f>
        <v>88</v>
      </c>
      <c r="K105" s="69">
        <f>SUM(I105:J105)</f>
        <v>878</v>
      </c>
      <c r="L105" s="24">
        <f>ROUND(F105*9%*70%,0)</f>
        <v>2766</v>
      </c>
      <c r="M105" s="24">
        <f>IF($M$12="不適用就業保險",0,ROUND(F105*1%*70%,0))</f>
        <v>307</v>
      </c>
      <c r="N105" s="24">
        <f>ROUNDUP(F105*0.1%,1)</f>
        <v>43.9</v>
      </c>
      <c r="O105" s="24">
        <f>ROUNDUP(F105*0.025%,0)</f>
        <v>11</v>
      </c>
      <c r="P105" s="63">
        <f>SUM(L105:O105)</f>
        <v>3127.9</v>
      </c>
      <c r="Q105" s="69">
        <f>ROUND(G105*0.0469*0.3,0)</f>
        <v>1777</v>
      </c>
      <c r="R105" s="66">
        <f>ROUND(G105*0.0469*0.6*1.61,0)</f>
        <v>5722</v>
      </c>
    </row>
    <row r="106" spans="1:18" ht="16.5">
      <c r="A106" s="95"/>
      <c r="B106" s="112"/>
      <c r="C106" s="99"/>
      <c r="D106" s="99"/>
      <c r="E106" s="99"/>
      <c r="F106" s="83"/>
      <c r="G106" s="83"/>
      <c r="H106" s="23"/>
      <c r="I106" s="24"/>
      <c r="J106" s="24"/>
      <c r="K106" s="25"/>
      <c r="L106" s="24"/>
      <c r="M106" s="25"/>
      <c r="N106" s="24"/>
      <c r="O106" s="25"/>
      <c r="P106" s="25"/>
      <c r="Q106" s="24">
        <f>ROUND(G105*0.0469*0.3,0)</f>
        <v>1777</v>
      </c>
      <c r="R106" s="67">
        <f>ROUND(G105*0.0469*0.35*1.61,0)</f>
        <v>3338</v>
      </c>
    </row>
    <row r="107" spans="1:18" ht="16.5">
      <c r="A107" s="94" t="s">
        <v>126</v>
      </c>
      <c r="B107" s="111" t="s">
        <v>53</v>
      </c>
      <c r="C107" s="98">
        <v>126301</v>
      </c>
      <c r="D107" s="98">
        <v>131700</v>
      </c>
      <c r="E107" s="98">
        <v>131700</v>
      </c>
      <c r="F107" s="82">
        <v>43900</v>
      </c>
      <c r="G107" s="82">
        <v>131700</v>
      </c>
      <c r="H107" s="23">
        <f>ROUND(E107*6/100,0)</f>
        <v>7902</v>
      </c>
      <c r="I107" s="24">
        <f>ROUND(F107*9%*20%,0)</f>
        <v>790</v>
      </c>
      <c r="J107" s="24">
        <f>ROUND(F107*1%*20%,0)</f>
        <v>88</v>
      </c>
      <c r="K107" s="69">
        <f>SUM(I107:J107)</f>
        <v>878</v>
      </c>
      <c r="L107" s="24">
        <f>ROUND(F107*9%*70%,0)</f>
        <v>2766</v>
      </c>
      <c r="M107" s="24">
        <f>IF($M$12="不適用就業保險",0,ROUND(F107*1%*70%,0))</f>
        <v>307</v>
      </c>
      <c r="N107" s="24">
        <f>ROUNDUP(F107*0.1%,1)</f>
        <v>43.9</v>
      </c>
      <c r="O107" s="24">
        <f>ROUNDUP(F107*0.025%,0)</f>
        <v>11</v>
      </c>
      <c r="P107" s="63">
        <f>SUM(L107:O107)</f>
        <v>3127.9</v>
      </c>
      <c r="Q107" s="69">
        <f>ROUND(G107*0.0469*0.3,0)</f>
        <v>1853</v>
      </c>
      <c r="R107" s="66">
        <f>ROUND(G107*0.0469*0.6*1.61,0)</f>
        <v>5967</v>
      </c>
    </row>
    <row r="108" spans="1:18" ht="16.5">
      <c r="A108" s="95"/>
      <c r="B108" s="112"/>
      <c r="C108" s="99"/>
      <c r="D108" s="99"/>
      <c r="E108" s="99"/>
      <c r="F108" s="83"/>
      <c r="G108" s="83"/>
      <c r="H108" s="23"/>
      <c r="I108" s="24"/>
      <c r="J108" s="24"/>
      <c r="K108" s="25"/>
      <c r="L108" s="24"/>
      <c r="M108" s="25"/>
      <c r="N108" s="24"/>
      <c r="O108" s="25"/>
      <c r="P108" s="25"/>
      <c r="Q108" s="24">
        <f>ROUND(G107*0.0469*0.3,0)</f>
        <v>1853</v>
      </c>
      <c r="R108" s="67">
        <f>ROUND(G107*0.0469*0.35*1.61,0)</f>
        <v>3481</v>
      </c>
    </row>
    <row r="109" spans="1:18" ht="16.5">
      <c r="A109" s="94" t="s">
        <v>127</v>
      </c>
      <c r="B109" s="111" t="s">
        <v>54</v>
      </c>
      <c r="C109" s="98">
        <v>131701</v>
      </c>
      <c r="D109" s="98">
        <v>137100</v>
      </c>
      <c r="E109" s="98">
        <v>137100</v>
      </c>
      <c r="F109" s="82">
        <v>43900</v>
      </c>
      <c r="G109" s="82">
        <v>137100</v>
      </c>
      <c r="H109" s="23">
        <f>ROUND(E109*6/100,0)</f>
        <v>8226</v>
      </c>
      <c r="I109" s="24">
        <f>ROUND(F109*9%*20%,0)</f>
        <v>790</v>
      </c>
      <c r="J109" s="24">
        <f>ROUND(F109*1%*20%,0)</f>
        <v>88</v>
      </c>
      <c r="K109" s="69">
        <f>SUM(I109:J109)</f>
        <v>878</v>
      </c>
      <c r="L109" s="24">
        <f>ROUND(F109*9%*70%,0)</f>
        <v>2766</v>
      </c>
      <c r="M109" s="24">
        <f>IF($M$12="不適用就業保險",0,ROUND(F109*1%*70%,0))</f>
        <v>307</v>
      </c>
      <c r="N109" s="24">
        <f>ROUNDUP(F109*0.1%,1)</f>
        <v>43.9</v>
      </c>
      <c r="O109" s="24">
        <f>ROUNDUP(F109*0.025%,0)</f>
        <v>11</v>
      </c>
      <c r="P109" s="63">
        <f>SUM(L109:O109)</f>
        <v>3127.9</v>
      </c>
      <c r="Q109" s="69">
        <f>ROUND(G109*0.0469*0.3,0)</f>
        <v>1929</v>
      </c>
      <c r="R109" s="66">
        <f>ROUND(G109*0.0469*0.6*1.61,0)</f>
        <v>6211</v>
      </c>
    </row>
    <row r="110" spans="1:18" ht="16.5">
      <c r="A110" s="95"/>
      <c r="B110" s="112"/>
      <c r="C110" s="99"/>
      <c r="D110" s="99"/>
      <c r="E110" s="99"/>
      <c r="F110" s="83"/>
      <c r="G110" s="83"/>
      <c r="H110" s="23"/>
      <c r="I110" s="24"/>
      <c r="J110" s="24"/>
      <c r="K110" s="25"/>
      <c r="L110" s="24"/>
      <c r="M110" s="25"/>
      <c r="N110" s="24"/>
      <c r="O110" s="25"/>
      <c r="P110" s="25"/>
      <c r="Q110" s="24">
        <f>ROUND(G109*0.0469*0.3,0)</f>
        <v>1929</v>
      </c>
      <c r="R110" s="67">
        <f>ROUND(G109*0.0469*0.35*1.61,0)</f>
        <v>3623</v>
      </c>
    </row>
    <row r="111" spans="1:18" ht="16.5">
      <c r="A111" s="94" t="s">
        <v>128</v>
      </c>
      <c r="B111" s="111" t="s">
        <v>55</v>
      </c>
      <c r="C111" s="98">
        <v>137101</v>
      </c>
      <c r="D111" s="98">
        <v>142500</v>
      </c>
      <c r="E111" s="98">
        <v>142500</v>
      </c>
      <c r="F111" s="82">
        <v>43900</v>
      </c>
      <c r="G111" s="82">
        <v>142500</v>
      </c>
      <c r="H111" s="23">
        <f>ROUND(E111*6/100,0)</f>
        <v>8550</v>
      </c>
      <c r="I111" s="24">
        <f>ROUND(F111*9%*20%,0)</f>
        <v>790</v>
      </c>
      <c r="J111" s="24">
        <f>ROUND(F111*1%*20%,0)</f>
        <v>88</v>
      </c>
      <c r="K111" s="69">
        <f>SUM(I111:J111)</f>
        <v>878</v>
      </c>
      <c r="L111" s="24">
        <f>ROUND(F111*9%*70%,0)</f>
        <v>2766</v>
      </c>
      <c r="M111" s="24">
        <f>IF($M$12="不適用就業保險",0,ROUND(F111*1%*70%,0))</f>
        <v>307</v>
      </c>
      <c r="N111" s="24">
        <f>ROUNDUP(F111*0.1%,1)</f>
        <v>43.9</v>
      </c>
      <c r="O111" s="24">
        <f>ROUNDUP(F111*0.025%,0)</f>
        <v>11</v>
      </c>
      <c r="P111" s="63">
        <f>SUM(L111:O111)</f>
        <v>3127.9</v>
      </c>
      <c r="Q111" s="69">
        <f>ROUND(G111*0.0469*0.3,0)</f>
        <v>2005</v>
      </c>
      <c r="R111" s="66">
        <f>ROUND(G111*0.0469*0.6*1.61,0)</f>
        <v>6456</v>
      </c>
    </row>
    <row r="112" spans="1:18" ht="16.5">
      <c r="A112" s="95"/>
      <c r="B112" s="112"/>
      <c r="C112" s="99"/>
      <c r="D112" s="99"/>
      <c r="E112" s="99"/>
      <c r="F112" s="83"/>
      <c r="G112" s="83"/>
      <c r="H112" s="23"/>
      <c r="I112" s="24"/>
      <c r="J112" s="24"/>
      <c r="K112" s="25"/>
      <c r="L112" s="24"/>
      <c r="M112" s="25"/>
      <c r="N112" s="24"/>
      <c r="O112" s="25"/>
      <c r="P112" s="25"/>
      <c r="Q112" s="24">
        <f>ROUND(G111*0.0469*0.3,0)</f>
        <v>2005</v>
      </c>
      <c r="R112" s="67">
        <f>ROUND(G111*0.0469*0.35*1.61,0)</f>
        <v>3766</v>
      </c>
    </row>
    <row r="113" spans="1:18" ht="16.5">
      <c r="A113" s="94" t="s">
        <v>129</v>
      </c>
      <c r="B113" s="111" t="s">
        <v>56</v>
      </c>
      <c r="C113" s="98">
        <v>142501</v>
      </c>
      <c r="D113" s="98">
        <v>147900</v>
      </c>
      <c r="E113" s="98">
        <v>147900</v>
      </c>
      <c r="F113" s="82">
        <v>43900</v>
      </c>
      <c r="G113" s="82">
        <v>147900</v>
      </c>
      <c r="H113" s="23">
        <f>ROUND(E113*6/100,0)</f>
        <v>8874</v>
      </c>
      <c r="I113" s="24">
        <f>ROUND(F113*9%*20%,0)</f>
        <v>790</v>
      </c>
      <c r="J113" s="24">
        <f>ROUND(F113*1%*20%,0)</f>
        <v>88</v>
      </c>
      <c r="K113" s="69">
        <f>SUM(I113:J113)</f>
        <v>878</v>
      </c>
      <c r="L113" s="24">
        <f>ROUND(F113*9%*70%,0)</f>
        <v>2766</v>
      </c>
      <c r="M113" s="24">
        <f>IF($M$12="不適用就業保險",0,ROUND(F113*1%*70%,0))</f>
        <v>307</v>
      </c>
      <c r="N113" s="24">
        <f>ROUNDUP(F113*0.1%,1)</f>
        <v>43.9</v>
      </c>
      <c r="O113" s="24">
        <f>ROUNDUP(F113*0.025%,0)</f>
        <v>11</v>
      </c>
      <c r="P113" s="63">
        <f>SUM(L113:O113)</f>
        <v>3127.9</v>
      </c>
      <c r="Q113" s="69">
        <f>ROUND(G113*0.0469*0.3,0)</f>
        <v>2081</v>
      </c>
      <c r="R113" s="66">
        <f>ROUND(G113*0.0469*0.6*1.61,0)</f>
        <v>6701</v>
      </c>
    </row>
    <row r="114" spans="1:18" ht="16.5">
      <c r="A114" s="95"/>
      <c r="B114" s="112"/>
      <c r="C114" s="99"/>
      <c r="D114" s="99"/>
      <c r="E114" s="99"/>
      <c r="F114" s="83"/>
      <c r="G114" s="83"/>
      <c r="H114" s="23"/>
      <c r="I114" s="24"/>
      <c r="J114" s="24"/>
      <c r="K114" s="25"/>
      <c r="L114" s="24"/>
      <c r="M114" s="25"/>
      <c r="N114" s="24"/>
      <c r="O114" s="25"/>
      <c r="P114" s="25"/>
      <c r="Q114" s="24">
        <f>ROUND(G113*0.0469*0.3,0)</f>
        <v>2081</v>
      </c>
      <c r="R114" s="67">
        <f>ROUND(G113*0.0469*0.35*1.61,0)</f>
        <v>3909</v>
      </c>
    </row>
    <row r="115" spans="1:18" ht="16.5">
      <c r="A115" s="94" t="s">
        <v>130</v>
      </c>
      <c r="B115" s="111" t="s">
        <v>57</v>
      </c>
      <c r="C115" s="98">
        <v>147901</v>
      </c>
      <c r="D115" s="98">
        <v>150000</v>
      </c>
      <c r="E115" s="98">
        <v>150000</v>
      </c>
      <c r="F115" s="82">
        <v>43900</v>
      </c>
      <c r="G115" s="82">
        <v>150000</v>
      </c>
      <c r="H115" s="23">
        <f>ROUND(E115*6/100,0)</f>
        <v>9000</v>
      </c>
      <c r="I115" s="24">
        <f>ROUND(F115*9%*20%,0)</f>
        <v>790</v>
      </c>
      <c r="J115" s="24">
        <f>ROUND(F115*1%*20%,0)</f>
        <v>88</v>
      </c>
      <c r="K115" s="69">
        <f>SUM(I115:J115)</f>
        <v>878</v>
      </c>
      <c r="L115" s="24">
        <f>ROUND(F115*9%*70%,0)</f>
        <v>2766</v>
      </c>
      <c r="M115" s="24">
        <f>IF($M$12="不適用就業保險",0,ROUND(F115*1%*70%,0))</f>
        <v>307</v>
      </c>
      <c r="N115" s="24">
        <f>ROUNDUP(F115*0.1%,1)</f>
        <v>43.9</v>
      </c>
      <c r="O115" s="24">
        <f>ROUNDUP(F115*0.025%,0)</f>
        <v>11</v>
      </c>
      <c r="P115" s="63">
        <f>SUM(L115:O115)</f>
        <v>3127.9</v>
      </c>
      <c r="Q115" s="69">
        <f>ROUND(G115*0.0469*0.3,0)</f>
        <v>2111</v>
      </c>
      <c r="R115" s="66">
        <f>ROUND(G115*0.0469*0.6*1.61,0)</f>
        <v>6796</v>
      </c>
    </row>
    <row r="116" spans="1:18" ht="16.5">
      <c r="A116" s="95"/>
      <c r="B116" s="112"/>
      <c r="C116" s="99"/>
      <c r="D116" s="99"/>
      <c r="E116" s="99"/>
      <c r="F116" s="83"/>
      <c r="G116" s="83"/>
      <c r="H116" s="23"/>
      <c r="I116" s="24"/>
      <c r="J116" s="24"/>
      <c r="K116" s="25"/>
      <c r="L116" s="24"/>
      <c r="M116" s="25"/>
      <c r="N116" s="24"/>
      <c r="O116" s="25"/>
      <c r="P116" s="25"/>
      <c r="Q116" s="24">
        <f>ROUND(G115*0.0469*0.3,0)</f>
        <v>2111</v>
      </c>
      <c r="R116" s="67">
        <f>ROUND(G115*0.0469*0.35*1.61,0)</f>
        <v>3964</v>
      </c>
    </row>
    <row r="117" spans="1:18" ht="16.5">
      <c r="A117" s="94" t="s">
        <v>84</v>
      </c>
      <c r="B117" s="111" t="s">
        <v>58</v>
      </c>
      <c r="C117" s="98">
        <v>150001</v>
      </c>
      <c r="D117" s="98">
        <v>156400</v>
      </c>
      <c r="E117" s="98">
        <v>150000</v>
      </c>
      <c r="F117" s="82">
        <v>43900</v>
      </c>
      <c r="G117" s="82">
        <v>156400</v>
      </c>
      <c r="H117" s="23">
        <f>ROUND(E117*6/100,0)</f>
        <v>9000</v>
      </c>
      <c r="I117" s="24">
        <f>ROUND(F117*9%*20%,0)</f>
        <v>790</v>
      </c>
      <c r="J117" s="24">
        <f>ROUND(F117*1%*20%,0)</f>
        <v>88</v>
      </c>
      <c r="K117" s="69">
        <f>SUM(I117:J117)</f>
        <v>878</v>
      </c>
      <c r="L117" s="24">
        <f>ROUND(F117*9%*70%,0)</f>
        <v>2766</v>
      </c>
      <c r="M117" s="24">
        <f>IF($M$12="不適用就業保險",0,ROUND(F117*1%*70%,0))</f>
        <v>307</v>
      </c>
      <c r="N117" s="24">
        <f>ROUNDUP(F117*0.1%,1)</f>
        <v>43.9</v>
      </c>
      <c r="O117" s="24">
        <f>ROUNDUP(F117*0.025%,0)</f>
        <v>11</v>
      </c>
      <c r="P117" s="63">
        <f>SUM(L117:O117)</f>
        <v>3127.9</v>
      </c>
      <c r="Q117" s="69">
        <f>ROUND(G117*0.0469*0.3,0)</f>
        <v>2201</v>
      </c>
      <c r="R117" s="66">
        <f>ROUND(G117*0.0469*0.6*1.61,0)</f>
        <v>7086</v>
      </c>
    </row>
    <row r="118" spans="1:18" ht="16.5">
      <c r="A118" s="95"/>
      <c r="B118" s="112"/>
      <c r="C118" s="99"/>
      <c r="D118" s="99"/>
      <c r="E118" s="99"/>
      <c r="F118" s="83"/>
      <c r="G118" s="83"/>
      <c r="H118" s="23"/>
      <c r="I118" s="24"/>
      <c r="J118" s="24"/>
      <c r="K118" s="25"/>
      <c r="L118" s="24"/>
      <c r="M118" s="25"/>
      <c r="N118" s="24"/>
      <c r="O118" s="25"/>
      <c r="P118" s="25"/>
      <c r="Q118" s="24">
        <f>ROUND(G117*0.0469*0.3,0)</f>
        <v>2201</v>
      </c>
      <c r="R118" s="67">
        <f>ROUND(G117*0.0469*0.35*1.61,0)</f>
        <v>4133</v>
      </c>
    </row>
    <row r="119" spans="1:18" ht="16.5">
      <c r="A119" s="94" t="s">
        <v>131</v>
      </c>
      <c r="B119" s="111" t="s">
        <v>59</v>
      </c>
      <c r="C119" s="98">
        <v>156401</v>
      </c>
      <c r="D119" s="98">
        <v>162800</v>
      </c>
      <c r="E119" s="98">
        <v>150000</v>
      </c>
      <c r="F119" s="82">
        <v>43900</v>
      </c>
      <c r="G119" s="82">
        <v>162800</v>
      </c>
      <c r="H119" s="23">
        <f>ROUND(E119*6/100,0)</f>
        <v>9000</v>
      </c>
      <c r="I119" s="24">
        <f>ROUND(F119*9%*20%,0)</f>
        <v>790</v>
      </c>
      <c r="J119" s="24">
        <f>ROUND(F119*1%*20%,0)</f>
        <v>88</v>
      </c>
      <c r="K119" s="69">
        <f>SUM(I119:J119)</f>
        <v>878</v>
      </c>
      <c r="L119" s="24">
        <f>ROUND(F119*9%*70%,0)</f>
        <v>2766</v>
      </c>
      <c r="M119" s="24">
        <f>IF($M$12="不適用就業保險",0,ROUND(F119*1%*70%,0))</f>
        <v>307</v>
      </c>
      <c r="N119" s="24">
        <f>ROUNDUP(F119*0.1%,1)</f>
        <v>43.9</v>
      </c>
      <c r="O119" s="24">
        <f>ROUNDUP(F119*0.025%,0)</f>
        <v>11</v>
      </c>
      <c r="P119" s="63">
        <f>SUM(L119:O119)</f>
        <v>3127.9</v>
      </c>
      <c r="Q119" s="69">
        <f>ROUND(G119*0.0469*0.3,0)</f>
        <v>2291</v>
      </c>
      <c r="R119" s="66">
        <f>ROUND(G119*0.0469*0.6*1.61,0)</f>
        <v>7376</v>
      </c>
    </row>
    <row r="120" spans="1:18" ht="16.5">
      <c r="A120" s="95"/>
      <c r="B120" s="112"/>
      <c r="C120" s="99"/>
      <c r="D120" s="99"/>
      <c r="E120" s="99"/>
      <c r="F120" s="83"/>
      <c r="G120" s="83"/>
      <c r="H120" s="23"/>
      <c r="I120" s="24"/>
      <c r="J120" s="24"/>
      <c r="K120" s="25"/>
      <c r="L120" s="24"/>
      <c r="M120" s="25"/>
      <c r="N120" s="24"/>
      <c r="O120" s="25"/>
      <c r="P120" s="25"/>
      <c r="Q120" s="24">
        <f>ROUND(G119*0.0469*0.3,0)</f>
        <v>2291</v>
      </c>
      <c r="R120" s="67">
        <f>ROUND(G119*0.0469*0.35*1.61,0)</f>
        <v>4303</v>
      </c>
    </row>
    <row r="121" spans="1:18" ht="16.5">
      <c r="A121" s="94" t="s">
        <v>132</v>
      </c>
      <c r="B121" s="111" t="s">
        <v>60</v>
      </c>
      <c r="C121" s="98">
        <v>162801</v>
      </c>
      <c r="D121" s="98">
        <v>169200</v>
      </c>
      <c r="E121" s="98">
        <v>150000</v>
      </c>
      <c r="F121" s="82">
        <v>43900</v>
      </c>
      <c r="G121" s="82">
        <v>169200</v>
      </c>
      <c r="H121" s="23">
        <f>ROUND(E121*6/100,0)</f>
        <v>9000</v>
      </c>
      <c r="I121" s="24">
        <f>ROUND(F121*9%*20%,0)</f>
        <v>790</v>
      </c>
      <c r="J121" s="24">
        <f>ROUND(F121*1%*20%,0)</f>
        <v>88</v>
      </c>
      <c r="K121" s="69">
        <f>SUM(I121:J121)</f>
        <v>878</v>
      </c>
      <c r="L121" s="24">
        <f>ROUND(F121*9%*70%,0)</f>
        <v>2766</v>
      </c>
      <c r="M121" s="24">
        <f>IF($M$12="不適用就業保險",0,ROUND(F121*1%*70%,0))</f>
        <v>307</v>
      </c>
      <c r="N121" s="24">
        <f>ROUNDUP(F121*0.1%,1)</f>
        <v>43.9</v>
      </c>
      <c r="O121" s="24">
        <f>ROUNDUP(F121*0.025%,0)</f>
        <v>11</v>
      </c>
      <c r="P121" s="63">
        <f>SUM(L121:O121)</f>
        <v>3127.9</v>
      </c>
      <c r="Q121" s="69">
        <f>ROUND(G121*0.0469*0.3,0)</f>
        <v>2381</v>
      </c>
      <c r="R121" s="66">
        <f>ROUND(G121*0.0469*0.6*1.61,0)</f>
        <v>7666</v>
      </c>
    </row>
    <row r="122" spans="1:18" ht="16.5">
      <c r="A122" s="95"/>
      <c r="B122" s="112"/>
      <c r="C122" s="99"/>
      <c r="D122" s="99"/>
      <c r="E122" s="99"/>
      <c r="F122" s="83"/>
      <c r="G122" s="83"/>
      <c r="H122" s="23"/>
      <c r="I122" s="24"/>
      <c r="J122" s="24"/>
      <c r="K122" s="25"/>
      <c r="L122" s="24"/>
      <c r="M122" s="25"/>
      <c r="N122" s="24"/>
      <c r="O122" s="25"/>
      <c r="P122" s="25"/>
      <c r="Q122" s="24">
        <f>ROUND(G121*0.0469*0.3,0)</f>
        <v>2381</v>
      </c>
      <c r="R122" s="67">
        <f>ROUND(G121*0.0469*0.35*1.61,0)</f>
        <v>4472</v>
      </c>
    </row>
    <row r="123" spans="1:18" ht="16.5">
      <c r="A123" s="94" t="s">
        <v>133</v>
      </c>
      <c r="B123" s="111" t="s">
        <v>61</v>
      </c>
      <c r="C123" s="98">
        <v>169201</v>
      </c>
      <c r="D123" s="98">
        <v>175600</v>
      </c>
      <c r="E123" s="98">
        <v>150000</v>
      </c>
      <c r="F123" s="82">
        <v>43900</v>
      </c>
      <c r="G123" s="82">
        <v>175600</v>
      </c>
      <c r="H123" s="23">
        <f>ROUND(E123*6/100,0)</f>
        <v>9000</v>
      </c>
      <c r="I123" s="24">
        <f>ROUND(F123*9%*20%,0)</f>
        <v>790</v>
      </c>
      <c r="J123" s="24">
        <f>ROUND(F123*1%*20%,0)</f>
        <v>88</v>
      </c>
      <c r="K123" s="69">
        <f>SUM(I123:J123)</f>
        <v>878</v>
      </c>
      <c r="L123" s="24">
        <f>ROUND(F123*9%*70%,0)</f>
        <v>2766</v>
      </c>
      <c r="M123" s="24">
        <f>IF($M$12="不適用就業保險",0,ROUND(F123*1%*70%,0))</f>
        <v>307</v>
      </c>
      <c r="N123" s="24">
        <f>ROUNDUP(F123*0.1%,1)</f>
        <v>43.9</v>
      </c>
      <c r="O123" s="24">
        <f>ROUNDUP(F123*0.025%,0)</f>
        <v>11</v>
      </c>
      <c r="P123" s="63">
        <f>SUM(L123:O123)</f>
        <v>3127.9</v>
      </c>
      <c r="Q123" s="69">
        <f>ROUND(G123*0.0469*0.3,0)</f>
        <v>2471</v>
      </c>
      <c r="R123" s="66">
        <f>ROUND(G123*0.0469*0.6*1.61,0)</f>
        <v>7956</v>
      </c>
    </row>
    <row r="124" spans="1:18" ht="16.5">
      <c r="A124" s="95"/>
      <c r="B124" s="112"/>
      <c r="C124" s="99"/>
      <c r="D124" s="99"/>
      <c r="E124" s="99"/>
      <c r="F124" s="83"/>
      <c r="G124" s="83"/>
      <c r="H124" s="23"/>
      <c r="I124" s="24"/>
      <c r="J124" s="24"/>
      <c r="K124" s="25"/>
      <c r="L124" s="24"/>
      <c r="M124" s="25"/>
      <c r="N124" s="24"/>
      <c r="O124" s="25"/>
      <c r="P124" s="25"/>
      <c r="Q124" s="24">
        <f>ROUND(G123*0.0469*0.3,0)</f>
        <v>2471</v>
      </c>
      <c r="R124" s="67">
        <f>ROUND(G123*0.0469*0.35*1.61,0)</f>
        <v>4641</v>
      </c>
    </row>
    <row r="125" spans="1:18" ht="16.5">
      <c r="A125" s="94" t="s">
        <v>134</v>
      </c>
      <c r="B125" s="111" t="s">
        <v>136</v>
      </c>
      <c r="C125" s="98">
        <v>175601</v>
      </c>
      <c r="D125" s="98">
        <v>182000</v>
      </c>
      <c r="E125" s="98">
        <v>150000</v>
      </c>
      <c r="F125" s="82">
        <v>43900</v>
      </c>
      <c r="G125" s="82">
        <v>182000</v>
      </c>
      <c r="H125" s="23">
        <f>ROUND(E125*6/100,0)</f>
        <v>9000</v>
      </c>
      <c r="I125" s="24">
        <f>ROUND(F125*9%*20%,0)</f>
        <v>790</v>
      </c>
      <c r="J125" s="24">
        <f>ROUND(F125*1%*20%,0)</f>
        <v>88</v>
      </c>
      <c r="K125" s="69">
        <f>SUM(I125:J125)</f>
        <v>878</v>
      </c>
      <c r="L125" s="24">
        <f>ROUND(F125*9%*70%,0)</f>
        <v>2766</v>
      </c>
      <c r="M125" s="24">
        <f>IF($M$12="不適用就業保險",0,ROUND(F125*1%*70%,0))</f>
        <v>307</v>
      </c>
      <c r="N125" s="24">
        <f>ROUNDUP(F125*0.1%,1)</f>
        <v>43.9</v>
      </c>
      <c r="O125" s="24">
        <f>ROUNDUP(F125*0.025%,0)</f>
        <v>11</v>
      </c>
      <c r="P125" s="63">
        <f>SUM(L125:O125)</f>
        <v>3127.9</v>
      </c>
      <c r="Q125" s="69">
        <f>ROUND(G125*0.0469*0.3,0)</f>
        <v>2561</v>
      </c>
      <c r="R125" s="66">
        <f>ROUND(G125*0.0469*0.6*1.61,0)</f>
        <v>8246</v>
      </c>
    </row>
    <row r="126" spans="1:18" ht="17.25" thickBot="1">
      <c r="A126" s="108"/>
      <c r="B126" s="113"/>
      <c r="C126" s="109"/>
      <c r="D126" s="109"/>
      <c r="E126" s="109"/>
      <c r="F126" s="110"/>
      <c r="G126" s="110"/>
      <c r="H126" s="45"/>
      <c r="I126" s="46"/>
      <c r="J126" s="46"/>
      <c r="K126" s="68"/>
      <c r="L126" s="46"/>
      <c r="M126" s="68"/>
      <c r="N126" s="46"/>
      <c r="O126" s="68"/>
      <c r="P126" s="68"/>
      <c r="Q126" s="24">
        <f>ROUND(G125*0.0469*0.3,0)</f>
        <v>2561</v>
      </c>
      <c r="R126" s="67">
        <f>ROUND(G125*0.0469*0.35*1.61,0)</f>
        <v>4810</v>
      </c>
    </row>
    <row r="127" spans="1:18" ht="16.5">
      <c r="A127" s="15" t="s">
        <v>65</v>
      </c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3"/>
      <c r="P127" s="13"/>
      <c r="Q127" s="13"/>
      <c r="R127" s="13"/>
    </row>
    <row r="128" spans="1:18" ht="16.5">
      <c r="A128" s="18" t="s">
        <v>74</v>
      </c>
      <c r="B128" s="19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 t="s">
        <v>185</v>
      </c>
      <c r="O128" s="13"/>
      <c r="P128" s="13"/>
      <c r="Q128" s="13"/>
      <c r="R128" s="13"/>
    </row>
    <row r="129" spans="1:18" ht="16.5">
      <c r="A129" s="18"/>
      <c r="B129" s="19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 t="s">
        <v>186</v>
      </c>
      <c r="O129" s="13"/>
      <c r="P129" s="13"/>
      <c r="Q129" s="13"/>
      <c r="R129" s="13"/>
    </row>
  </sheetData>
  <sheetProtection/>
  <mergeCells count="427"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H100:H102"/>
    <mergeCell ref="I100:P100"/>
    <mergeCell ref="Q100:R100"/>
    <mergeCell ref="I101:K101"/>
    <mergeCell ref="L101:P101"/>
    <mergeCell ref="Q101:Q102"/>
    <mergeCell ref="R101:R102"/>
    <mergeCell ref="G98:G99"/>
    <mergeCell ref="A100:A102"/>
    <mergeCell ref="B100:B102"/>
    <mergeCell ref="C100:C102"/>
    <mergeCell ref="D100:D102"/>
    <mergeCell ref="E100:E102"/>
    <mergeCell ref="F100:F102"/>
    <mergeCell ref="G100:G102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H67:H69"/>
    <mergeCell ref="I67:P67"/>
    <mergeCell ref="Q67:R67"/>
    <mergeCell ref="I68:K68"/>
    <mergeCell ref="L68:P68"/>
    <mergeCell ref="Q68:Q69"/>
    <mergeCell ref="R68:R69"/>
    <mergeCell ref="G65:G66"/>
    <mergeCell ref="A67:A69"/>
    <mergeCell ref="B67:B69"/>
    <mergeCell ref="C67:C69"/>
    <mergeCell ref="D67:D69"/>
    <mergeCell ref="E67:E69"/>
    <mergeCell ref="F67:F69"/>
    <mergeCell ref="G67:G69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4:G36"/>
    <mergeCell ref="H34:H36"/>
    <mergeCell ref="I34:P34"/>
    <mergeCell ref="Q34:R34"/>
    <mergeCell ref="I35:K35"/>
    <mergeCell ref="L35:P35"/>
    <mergeCell ref="Q35:Q36"/>
    <mergeCell ref="R35:R36"/>
    <mergeCell ref="A34:A36"/>
    <mergeCell ref="B34:B36"/>
    <mergeCell ref="C34:C36"/>
    <mergeCell ref="D34:D36"/>
    <mergeCell ref="E34:E36"/>
    <mergeCell ref="F34:F36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A16:A17"/>
    <mergeCell ref="B16:B17"/>
    <mergeCell ref="C16:C17"/>
    <mergeCell ref="D16:D17"/>
    <mergeCell ref="E16:E17"/>
    <mergeCell ref="F16:F17"/>
    <mergeCell ref="G16:G17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Q10:R10"/>
    <mergeCell ref="I11:K11"/>
    <mergeCell ref="L11:P11"/>
    <mergeCell ref="Q11:Q12"/>
    <mergeCell ref="R11:R12"/>
    <mergeCell ref="A14:A15"/>
    <mergeCell ref="B14:B15"/>
    <mergeCell ref="C14:C15"/>
    <mergeCell ref="D14:D15"/>
    <mergeCell ref="E14:E15"/>
    <mergeCell ref="F14:F15"/>
    <mergeCell ref="G14:G15"/>
    <mergeCell ref="A1:O1"/>
    <mergeCell ref="A3:O3"/>
    <mergeCell ref="A4:O4"/>
    <mergeCell ref="A5:O5"/>
    <mergeCell ref="A6:O6"/>
    <mergeCell ref="A7:O7"/>
    <mergeCell ref="A8:O8"/>
    <mergeCell ref="A10:A12"/>
    <mergeCell ref="B10:B12"/>
    <mergeCell ref="I10:P10"/>
    <mergeCell ref="C10:C12"/>
    <mergeCell ref="D10:D12"/>
    <mergeCell ref="E10:E12"/>
    <mergeCell ref="F10:F12"/>
    <mergeCell ref="G10:G12"/>
    <mergeCell ref="H10:H12"/>
  </mergeCells>
  <dataValidations count="1">
    <dataValidation type="list" allowBlank="1" showInputMessage="1" showErrorMessage="1" sqref="M12 M36 M69 M102">
      <formula1>"適用就業保險,不適用就業保險"</formula1>
    </dataValidation>
  </dataValidation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</dc:creator>
  <cp:keywords/>
  <dc:description/>
  <cp:lastModifiedBy>user</cp:lastModifiedBy>
  <cp:lastPrinted>2016-01-05T23:40:23Z</cp:lastPrinted>
  <dcterms:created xsi:type="dcterms:W3CDTF">2011-12-09T03:05:16Z</dcterms:created>
  <dcterms:modified xsi:type="dcterms:W3CDTF">2016-01-06T03:47:57Z</dcterms:modified>
  <cp:category/>
  <cp:version/>
  <cp:contentType/>
  <cp:contentStatus/>
</cp:coreProperties>
</file>